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drawings/drawing10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18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charts/chart23.xml" ContentType="application/vnd.openxmlformats-officedocument.drawingml.chart+xml"/>
  <Override PartName="/xl/drawings/drawing26.xml" ContentType="application/vnd.openxmlformats-officedocument.drawing+xml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spc_blog\"/>
    </mc:Choice>
  </mc:AlternateContent>
  <xr:revisionPtr revIDLastSave="0" documentId="8_{EBA05003-0550-428B-8406-D4ACA42F36D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hapter 10" sheetId="1" state="hidden" r:id="rId1"/>
    <sheet name="Normal" sheetId="2" r:id="rId2"/>
    <sheet name="Calc Sample Means" sheetId="30" r:id="rId3"/>
    <sheet name="Mean Chart (1)" sheetId="3" r:id="rId4"/>
    <sheet name="Mean Chart (2)" sheetId="4" r:id="rId5"/>
    <sheet name="Range Chart" sheetId="5" r:id="rId6"/>
    <sheet name="p-Chart" sheetId="6" r:id="rId7"/>
    <sheet name="c-Chart" sheetId="7" r:id="rId8"/>
    <sheet name="Runs Tests" sheetId="8" r:id="rId9"/>
    <sheet name="Process Capability" sheetId="9" r:id="rId10"/>
    <sheet name="Example 1a" sheetId="32" r:id="rId11"/>
    <sheet name="Example 1b" sheetId="11" r:id="rId12"/>
    <sheet name="Example 2" sheetId="12" r:id="rId13"/>
    <sheet name="Example 3" sheetId="13" r:id="rId14"/>
    <sheet name="Example 4" sheetId="14" r:id="rId15"/>
    <sheet name="Example 5" sheetId="15" r:id="rId16"/>
    <sheet name="Example 6" sheetId="16" r:id="rId17"/>
    <sheet name="Example 7,8,9" sheetId="17" r:id="rId18"/>
    <sheet name="Solved Problem 1" sheetId="18" r:id="rId19"/>
    <sheet name="Solved Problem 2a" sheetId="33" r:id="rId20"/>
    <sheet name="Solved Problem 2bc" sheetId="19" r:id="rId21"/>
    <sheet name="Solved Problem 2d" sheetId="20" r:id="rId22"/>
    <sheet name="Solved Problem 3" sheetId="21" r:id="rId23"/>
    <sheet name="Solved Problem 4a" sheetId="22" r:id="rId24"/>
    <sheet name="Solved Problem 4b" sheetId="23" r:id="rId25"/>
    <sheet name="Solved Problem 5" sheetId="24" r:id="rId26"/>
    <sheet name="Solved Problem 6" sheetId="25" r:id="rId27"/>
  </sheets>
  <definedNames>
    <definedName name="Basic" localSheetId="2">'Calc Sample Means'!$A$160</definedName>
    <definedName name="Basic" localSheetId="7">'c-Chart'!$A$149</definedName>
    <definedName name="Basic" localSheetId="10">'Example 1a'!#REF!</definedName>
    <definedName name="Basic" localSheetId="3">'Mean Chart (1)'!$A$149</definedName>
    <definedName name="Basic" localSheetId="4">'Mean Chart (2)'!$A$168</definedName>
    <definedName name="Basic" localSheetId="1">Normal!$A$56</definedName>
    <definedName name="Basic" localSheetId="6">'p-Chart'!$A$149</definedName>
    <definedName name="Basic" localSheetId="9">'Process Capability'!$A$57</definedName>
    <definedName name="Basic" localSheetId="5">'Range Chart'!$A$168</definedName>
    <definedName name="Basic" localSheetId="19">'Solved Problem 2a'!#REF!</definedName>
    <definedName name="counter14" localSheetId="1">Normal!$C$5</definedName>
    <definedName name="counter14" localSheetId="18">'Solved Problem 1'!$C$5</definedName>
    <definedName name="counter14" localSheetId="22">'Solved Problem 3'!$C$5</definedName>
    <definedName name="counter15" localSheetId="11">'Example 1b'!$D$6</definedName>
    <definedName name="counter15" localSheetId="3">'Mean Chart (1)'!$D$6</definedName>
    <definedName name="counter18" localSheetId="14">'Example 4'!$D$6</definedName>
    <definedName name="counter18" localSheetId="6">'p-Chart'!$D$6</definedName>
    <definedName name="counter18" localSheetId="24">'Solved Problem 4b'!$D$6</definedName>
    <definedName name="counter19" localSheetId="7">'c-Chart'!$D$6</definedName>
    <definedName name="counter19" localSheetId="15">'Example 5'!$D$6</definedName>
    <definedName name="counter19" localSheetId="23">'Solved Problem 4a'!$D$6</definedName>
    <definedName name="increment14" localSheetId="1">Normal!$C$6</definedName>
    <definedName name="increment14" localSheetId="18">'Solved Problem 1'!$C$6</definedName>
    <definedName name="increment14" localSheetId="22">'Solved Problem 3'!$C$6</definedName>
    <definedName name="increment15" localSheetId="11">'Example 1b'!$D$7</definedName>
    <definedName name="increment15" localSheetId="3">'Mean Chart (1)'!$D$7</definedName>
    <definedName name="increment18" localSheetId="14">'Example 4'!$D$7</definedName>
    <definedName name="increment18" localSheetId="6">'p-Chart'!$D$7</definedName>
    <definedName name="increment18" localSheetId="24">'Solved Problem 4b'!$D$7</definedName>
    <definedName name="increment19" localSheetId="7">'c-Chart'!$D$7</definedName>
    <definedName name="increment19" localSheetId="15">'Example 5'!$D$7</definedName>
    <definedName name="increment19" localSheetId="23">'Solved Problem 4a'!$D$7</definedName>
    <definedName name="input15" localSheetId="11">'Example 1b'!$D$3:$D$6,'Example 1b'!$C$17:$C$36</definedName>
    <definedName name="input15" localSheetId="3">'Mean Chart (1)'!$D$3:$D$6,'Mean Chart (1)'!$C$17:$C$116</definedName>
    <definedName name="input16" localSheetId="2">'Calc Sample Means'!$E$7:$N$106</definedName>
    <definedName name="input16" localSheetId="10">'Example 1a'!$E$7:$N$31</definedName>
    <definedName name="input16" localSheetId="12">'Example 2'!$D$3:$D$5,'Example 2'!$C$15:$D$34</definedName>
    <definedName name="input16" localSheetId="4">'Mean Chart (2)'!$D$3:$D$5,'Mean Chart (2)'!$C$15:$D$114</definedName>
    <definedName name="input16" localSheetId="19">'Solved Problem 2a'!$E$7:$N$31</definedName>
    <definedName name="input16" localSheetId="20">'Solved Problem 2bc'!$D$3:$D$5,'Solved Problem 2bc'!$C$15:$D$34</definedName>
    <definedName name="input17" localSheetId="13">'Example 3'!$D$4:$D$5,'Example 3'!$C$15:$C$34</definedName>
    <definedName name="input17" localSheetId="5">'Range Chart'!$D$4:$D$5,'Range Chart'!$C$15:$C$114</definedName>
    <definedName name="input17" localSheetId="21">'Solved Problem 2d'!$D$4:$D$5,'Solved Problem 2d'!$C$15:$C$34</definedName>
    <definedName name="input18" localSheetId="14">'Example 4'!$D$4:$D$6,'Example 4'!$C$17:$C$46</definedName>
    <definedName name="input18" localSheetId="6">'p-Chart'!$D$4:$D$6,'p-Chart'!$C$17:$C$116</definedName>
    <definedName name="input18" localSheetId="24">'Solved Problem 4b'!$D$4:$D$6,'Solved Problem 4b'!$C$17:$C$36</definedName>
    <definedName name="input19" localSheetId="7">'c-Chart'!$D$5:$D$6,'c-Chart'!$C$17:$C$116</definedName>
    <definedName name="input19" localSheetId="15">'Example 5'!$D$5:$D$6,'Example 5'!$C$17:$C$46</definedName>
    <definedName name="input19" localSheetId="23">'Solved Problem 4a'!$D$5:$D$6,'Solved Problem 4a'!$C$17:$C$36</definedName>
    <definedName name="input20" localSheetId="16">'Example 6'!$C$3:$C$4,'Example 6'!$B$16:$B$45</definedName>
    <definedName name="input20" localSheetId="8">'Runs Tests'!$C$3:$C$4,'Runs Tests'!$B$16:$B$115</definedName>
    <definedName name="input20" localSheetId="25">'Solved Problem 5'!$C$3:$C$4,'Solved Problem 5'!$B$16:$B$35</definedName>
    <definedName name="input21" localSheetId="17">'Example 7,8,9'!$B$6:$B$10,'Example 7,8,9'!$D$6:$D$10,'Example 7,8,9'!$B$17:$D$21,'Example 7,8,9'!$F$17:$F$21</definedName>
    <definedName name="input21" localSheetId="9">'Process Capability'!$B$6:$B$10,'Process Capability'!$D$6:$D$10,'Process Capability'!$B$17:$D$21,'Process Capability'!$F$17:$F$21</definedName>
    <definedName name="input21" localSheetId="26">'Solved Problem 6'!$B$6:$B$10,'Solved Problem 6'!$D$6:$D$10,'Solved Problem 6'!$B$17:$D$21,'Solved Problem 6'!$F$17:$F$21</definedName>
    <definedName name="_xlnm.Print_Area" localSheetId="2">'Calc Sample Means'!$A$1:$T$107</definedName>
    <definedName name="_xlnm.Print_Area" localSheetId="10">'Example 1a'!$A$1:$T$32</definedName>
    <definedName name="_xlnm.Print_Area" localSheetId="12">'Example 2'!$A$1:$J$37</definedName>
    <definedName name="_xlnm.Print_Area" localSheetId="13">'Example 3'!$A$1:$K$37</definedName>
    <definedName name="_xlnm.Print_Area" localSheetId="16">'Example 6'!$A$1:$M$46</definedName>
    <definedName name="_xlnm.Print_Area" localSheetId="4">'Mean Chart (2)'!$A$1:$J$115</definedName>
    <definedName name="_xlnm.Print_Area" localSheetId="5">'Range Chart'!$A$1:$K$115</definedName>
    <definedName name="_xlnm.Print_Area" localSheetId="8">'Runs Tests'!$A$1:$M$116</definedName>
    <definedName name="_xlnm.Print_Area" localSheetId="19">'Solved Problem 2a'!$A$1:$T$32</definedName>
    <definedName name="_xlnm.Print_Area" localSheetId="20">'Solved Problem 2bc'!$A$1:$J$37</definedName>
    <definedName name="_xlnm.Print_Area" localSheetId="21">'Solved Problem 2d'!$A$1:$K$35</definedName>
    <definedName name="_xlnm.Print_Area" localSheetId="25">'Solved Problem 5'!$A$1:$M$36</definedName>
    <definedName name="Top" localSheetId="2">'Calc Sample Means'!$A$1</definedName>
    <definedName name="Top" localSheetId="7">'c-Chart'!$A$1</definedName>
    <definedName name="Top" localSheetId="10">'Example 1a'!$A$1</definedName>
    <definedName name="Top" localSheetId="3">'Mean Chart (1)'!$A$1</definedName>
    <definedName name="Top" localSheetId="4">'Mean Chart (2)'!$A$1</definedName>
    <definedName name="Top" localSheetId="1">Normal!$A$1</definedName>
    <definedName name="Top" localSheetId="6">'p-Chart'!$A$1</definedName>
    <definedName name="Top" localSheetId="9">'Process Capability'!$A$1</definedName>
    <definedName name="Top" localSheetId="5">'Range Chart'!$A$1</definedName>
    <definedName name="Top" localSheetId="19">'Solved Problem 2a'!$A$1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33" l="1"/>
  <c r="C31" i="33"/>
  <c r="D30" i="33"/>
  <c r="C30" i="33"/>
  <c r="D29" i="33"/>
  <c r="C29" i="33"/>
  <c r="D28" i="33"/>
  <c r="C28" i="33"/>
  <c r="D27" i="33"/>
  <c r="C27" i="33"/>
  <c r="D26" i="33"/>
  <c r="C26" i="33"/>
  <c r="D25" i="33"/>
  <c r="C25" i="33"/>
  <c r="D24" i="33"/>
  <c r="C24" i="33"/>
  <c r="D23" i="33"/>
  <c r="C23" i="33"/>
  <c r="D22" i="33"/>
  <c r="C22" i="33"/>
  <c r="D21" i="33"/>
  <c r="C21" i="33"/>
  <c r="D20" i="33"/>
  <c r="C20" i="33"/>
  <c r="D19" i="33"/>
  <c r="C19" i="33"/>
  <c r="D18" i="33"/>
  <c r="C18" i="33"/>
  <c r="D17" i="33"/>
  <c r="C17" i="33"/>
  <c r="D16" i="33"/>
  <c r="C16" i="33"/>
  <c r="D15" i="33"/>
  <c r="C15" i="33"/>
  <c r="D14" i="33"/>
  <c r="C14" i="33"/>
  <c r="D13" i="33"/>
  <c r="C13" i="33"/>
  <c r="D12" i="33"/>
  <c r="C12" i="33"/>
  <c r="D11" i="33"/>
  <c r="C11" i="33"/>
  <c r="D10" i="33"/>
  <c r="C10" i="33"/>
  <c r="D9" i="33"/>
  <c r="C9" i="33"/>
  <c r="D8" i="33"/>
  <c r="C8" i="33"/>
  <c r="D7" i="33"/>
  <c r="C7" i="33"/>
  <c r="D31" i="32"/>
  <c r="C31" i="32"/>
  <c r="D30" i="32"/>
  <c r="C30" i="32"/>
  <c r="D29" i="32"/>
  <c r="C29" i="32"/>
  <c r="D28" i="32"/>
  <c r="C28" i="32"/>
  <c r="D27" i="32"/>
  <c r="C27" i="32"/>
  <c r="D26" i="32"/>
  <c r="C26" i="32"/>
  <c r="D25" i="32"/>
  <c r="C25" i="32"/>
  <c r="D24" i="32"/>
  <c r="C24" i="32"/>
  <c r="D23" i="32"/>
  <c r="C23" i="32"/>
  <c r="D22" i="32"/>
  <c r="C22" i="32"/>
  <c r="D21" i="32"/>
  <c r="C21" i="32"/>
  <c r="D20" i="32"/>
  <c r="C20" i="32"/>
  <c r="D19" i="32"/>
  <c r="C19" i="32"/>
  <c r="D18" i="32"/>
  <c r="C18" i="32"/>
  <c r="D17" i="32"/>
  <c r="C17" i="32"/>
  <c r="D16" i="32"/>
  <c r="C16" i="32"/>
  <c r="D15" i="32"/>
  <c r="C15" i="32"/>
  <c r="D14" i="32"/>
  <c r="C14" i="32"/>
  <c r="D13" i="32"/>
  <c r="C13" i="32"/>
  <c r="D12" i="32"/>
  <c r="C12" i="32"/>
  <c r="D11" i="32"/>
  <c r="C11" i="32"/>
  <c r="D10" i="32"/>
  <c r="C10" i="32"/>
  <c r="D9" i="32"/>
  <c r="C9" i="32"/>
  <c r="D8" i="32"/>
  <c r="C8" i="32"/>
  <c r="D7" i="32"/>
  <c r="C7" i="32"/>
  <c r="D106" i="30" l="1"/>
  <c r="C106" i="30"/>
  <c r="D105" i="30"/>
  <c r="C105" i="30"/>
  <c r="D104" i="30"/>
  <c r="C104" i="30"/>
  <c r="D103" i="30"/>
  <c r="C103" i="30"/>
  <c r="D102" i="30"/>
  <c r="C102" i="30"/>
  <c r="D101" i="30"/>
  <c r="C101" i="30"/>
  <c r="D100" i="30"/>
  <c r="C100" i="30"/>
  <c r="D99" i="30"/>
  <c r="C99" i="30"/>
  <c r="D98" i="30"/>
  <c r="C98" i="30"/>
  <c r="D97" i="30"/>
  <c r="C97" i="30"/>
  <c r="D96" i="30"/>
  <c r="C96" i="30"/>
  <c r="D95" i="30"/>
  <c r="C95" i="30"/>
  <c r="D94" i="30"/>
  <c r="C94" i="30"/>
  <c r="D93" i="30"/>
  <c r="C93" i="30"/>
  <c r="D92" i="30"/>
  <c r="C92" i="30"/>
  <c r="D91" i="30"/>
  <c r="C91" i="30"/>
  <c r="D90" i="30"/>
  <c r="C90" i="30"/>
  <c r="D89" i="30"/>
  <c r="C89" i="30"/>
  <c r="D88" i="30"/>
  <c r="C88" i="30"/>
  <c r="D87" i="30"/>
  <c r="C87" i="30"/>
  <c r="D86" i="30"/>
  <c r="C86" i="30"/>
  <c r="D85" i="30"/>
  <c r="C85" i="30"/>
  <c r="D84" i="30"/>
  <c r="C84" i="30"/>
  <c r="D83" i="30"/>
  <c r="C83" i="30"/>
  <c r="D82" i="30"/>
  <c r="C82" i="30"/>
  <c r="D81" i="30"/>
  <c r="C81" i="30"/>
  <c r="D80" i="30"/>
  <c r="C80" i="30"/>
  <c r="D79" i="30"/>
  <c r="C79" i="30"/>
  <c r="D78" i="30"/>
  <c r="C78" i="30"/>
  <c r="D77" i="30"/>
  <c r="C77" i="30"/>
  <c r="D76" i="30"/>
  <c r="C76" i="30"/>
  <c r="D75" i="30"/>
  <c r="C75" i="30"/>
  <c r="D74" i="30"/>
  <c r="C74" i="30"/>
  <c r="D73" i="30"/>
  <c r="C73" i="30"/>
  <c r="D72" i="30"/>
  <c r="C72" i="30"/>
  <c r="D71" i="30"/>
  <c r="C71" i="30"/>
  <c r="D70" i="30"/>
  <c r="C70" i="30"/>
  <c r="D69" i="30"/>
  <c r="C69" i="30"/>
  <c r="D68" i="30"/>
  <c r="C68" i="30"/>
  <c r="D67" i="30"/>
  <c r="C67" i="30"/>
  <c r="D66" i="30"/>
  <c r="C66" i="30"/>
  <c r="D65" i="30"/>
  <c r="C65" i="30"/>
  <c r="D64" i="30"/>
  <c r="C64" i="30"/>
  <c r="D63" i="30"/>
  <c r="C63" i="30"/>
  <c r="D62" i="30"/>
  <c r="C62" i="30"/>
  <c r="D61" i="30"/>
  <c r="C61" i="30"/>
  <c r="D60" i="30"/>
  <c r="C60" i="30"/>
  <c r="D59" i="30"/>
  <c r="C59" i="30"/>
  <c r="D58" i="30"/>
  <c r="C58" i="30"/>
  <c r="D57" i="30"/>
  <c r="C57" i="30"/>
  <c r="D56" i="30"/>
  <c r="C56" i="30"/>
  <c r="D55" i="30"/>
  <c r="C55" i="30"/>
  <c r="D54" i="30"/>
  <c r="C54" i="30"/>
  <c r="D53" i="30"/>
  <c r="C53" i="30"/>
  <c r="D52" i="30"/>
  <c r="C52" i="30"/>
  <c r="D51" i="30"/>
  <c r="C51" i="30"/>
  <c r="D50" i="30"/>
  <c r="C50" i="30"/>
  <c r="D49" i="30"/>
  <c r="C49" i="30"/>
  <c r="D48" i="30"/>
  <c r="C48" i="30"/>
  <c r="D47" i="30"/>
  <c r="C47" i="30"/>
  <c r="D46" i="30"/>
  <c r="C46" i="30"/>
  <c r="D45" i="30"/>
  <c r="C45" i="30"/>
  <c r="D44" i="30"/>
  <c r="C44" i="30"/>
  <c r="D43" i="30"/>
  <c r="C43" i="30"/>
  <c r="D42" i="30"/>
  <c r="C42" i="30"/>
  <c r="D41" i="30"/>
  <c r="C41" i="30"/>
  <c r="D40" i="30"/>
  <c r="C40" i="30"/>
  <c r="D39" i="30"/>
  <c r="C39" i="30"/>
  <c r="D38" i="30"/>
  <c r="C38" i="30"/>
  <c r="D37" i="30"/>
  <c r="C37" i="30"/>
  <c r="D36" i="30"/>
  <c r="C36" i="30"/>
  <c r="D35" i="30"/>
  <c r="C35" i="30"/>
  <c r="D34" i="30"/>
  <c r="C34" i="30"/>
  <c r="D33" i="30"/>
  <c r="C33" i="30"/>
  <c r="D32" i="30"/>
  <c r="C32" i="30"/>
  <c r="D31" i="30"/>
  <c r="C31" i="30"/>
  <c r="D30" i="30"/>
  <c r="C30" i="30"/>
  <c r="D29" i="30"/>
  <c r="C29" i="30"/>
  <c r="D28" i="30"/>
  <c r="C28" i="30"/>
  <c r="D27" i="30"/>
  <c r="C27" i="30"/>
  <c r="D26" i="30"/>
  <c r="C26" i="30"/>
  <c r="D25" i="30"/>
  <c r="C25" i="30"/>
  <c r="D24" i="30"/>
  <c r="C24" i="30"/>
  <c r="D23" i="30"/>
  <c r="C23" i="30"/>
  <c r="D22" i="30"/>
  <c r="C22" i="30"/>
  <c r="D21" i="30"/>
  <c r="C21" i="30"/>
  <c r="D20" i="30"/>
  <c r="C20" i="30"/>
  <c r="D19" i="30"/>
  <c r="C19" i="30"/>
  <c r="D18" i="30"/>
  <c r="C18" i="30"/>
  <c r="D17" i="30"/>
  <c r="C17" i="30"/>
  <c r="D16" i="30"/>
  <c r="C16" i="30"/>
  <c r="D15" i="30"/>
  <c r="C15" i="30"/>
  <c r="D14" i="30"/>
  <c r="C14" i="30"/>
  <c r="D13" i="30"/>
  <c r="C13" i="30"/>
  <c r="D12" i="30"/>
  <c r="C12" i="30"/>
  <c r="D11" i="30"/>
  <c r="C11" i="30"/>
  <c r="D10" i="30"/>
  <c r="C10" i="30"/>
  <c r="D9" i="30"/>
  <c r="C9" i="30"/>
  <c r="D8" i="30"/>
  <c r="C8" i="30"/>
  <c r="C7" i="30"/>
  <c r="D7" i="30"/>
  <c r="D147" i="30" l="1"/>
  <c r="C147" i="30"/>
  <c r="D146" i="30"/>
  <c r="C146" i="30"/>
  <c r="D145" i="30"/>
  <c r="C145" i="30"/>
  <c r="D144" i="30"/>
  <c r="C144" i="30"/>
  <c r="D143" i="30"/>
  <c r="C143" i="30"/>
  <c r="C19" i="20" l="1"/>
  <c r="C18" i="20"/>
  <c r="C17" i="20"/>
  <c r="C16" i="20"/>
  <c r="C15" i="20"/>
  <c r="D19" i="19"/>
  <c r="C19" i="19"/>
  <c r="D18" i="19"/>
  <c r="C18" i="19"/>
  <c r="D17" i="19"/>
  <c r="C17" i="19"/>
  <c r="D16" i="19"/>
  <c r="C16" i="19"/>
  <c r="D15" i="19"/>
  <c r="C15" i="19"/>
  <c r="C21" i="11"/>
  <c r="C20" i="11"/>
  <c r="C19" i="11"/>
  <c r="C18" i="11"/>
  <c r="C17" i="11"/>
  <c r="H21" i="25" l="1"/>
  <c r="G21" i="25"/>
  <c r="E21" i="25"/>
  <c r="H20" i="25"/>
  <c r="G20" i="25"/>
  <c r="E20" i="25"/>
  <c r="H19" i="25"/>
  <c r="G19" i="25"/>
  <c r="E19" i="25"/>
  <c r="G18" i="25"/>
  <c r="H18" i="25" s="1"/>
  <c r="E18" i="25"/>
  <c r="H17" i="25"/>
  <c r="G17" i="25"/>
  <c r="E17" i="25"/>
  <c r="E10" i="25"/>
  <c r="C10" i="25"/>
  <c r="E9" i="25"/>
  <c r="C9" i="25"/>
  <c r="D8" i="25"/>
  <c r="E8" i="25" s="1"/>
  <c r="C8" i="25"/>
  <c r="D7" i="25"/>
  <c r="C7" i="25"/>
  <c r="E7" i="25" s="1"/>
  <c r="D6" i="25"/>
  <c r="E6" i="25" s="1"/>
  <c r="C6" i="25"/>
  <c r="F35" i="24"/>
  <c r="E35" i="24"/>
  <c r="D35" i="24"/>
  <c r="C35" i="24"/>
  <c r="F34" i="24"/>
  <c r="E34" i="24"/>
  <c r="D34" i="24"/>
  <c r="C34" i="24"/>
  <c r="F33" i="24"/>
  <c r="E33" i="24"/>
  <c r="D33" i="24"/>
  <c r="C33" i="24"/>
  <c r="F32" i="24"/>
  <c r="E32" i="24"/>
  <c r="D32" i="24"/>
  <c r="C32" i="24"/>
  <c r="F31" i="24"/>
  <c r="E31" i="24"/>
  <c r="D31" i="24"/>
  <c r="C31" i="24"/>
  <c r="F30" i="24"/>
  <c r="E30" i="24"/>
  <c r="D30" i="24"/>
  <c r="C30" i="24"/>
  <c r="F29" i="24"/>
  <c r="E29" i="24"/>
  <c r="D29" i="24"/>
  <c r="C29" i="24"/>
  <c r="F28" i="24"/>
  <c r="E28" i="24"/>
  <c r="D28" i="24"/>
  <c r="C28" i="24"/>
  <c r="F27" i="24"/>
  <c r="E27" i="24"/>
  <c r="D27" i="24"/>
  <c r="C27" i="24"/>
  <c r="D26" i="24"/>
  <c r="C26" i="24"/>
  <c r="D25" i="24"/>
  <c r="F25" i="24" s="1"/>
  <c r="C25" i="24"/>
  <c r="E25" i="24" s="1"/>
  <c r="D24" i="24"/>
  <c r="C24" i="24"/>
  <c r="D23" i="24"/>
  <c r="F24" i="24" s="1"/>
  <c r="C23" i="24"/>
  <c r="D22" i="24"/>
  <c r="D21" i="24"/>
  <c r="C21" i="24"/>
  <c r="C22" i="24" s="1"/>
  <c r="E22" i="24" s="1"/>
  <c r="D20" i="24"/>
  <c r="C20" i="24"/>
  <c r="D19" i="24"/>
  <c r="C19" i="24"/>
  <c r="E19" i="24" s="1"/>
  <c r="D18" i="24"/>
  <c r="F18" i="24" s="1"/>
  <c r="C18" i="24"/>
  <c r="D17" i="24"/>
  <c r="F17" i="24" s="1"/>
  <c r="C17" i="24"/>
  <c r="E17" i="24" s="1"/>
  <c r="C16" i="24"/>
  <c r="E16" i="24" s="1"/>
  <c r="B13" i="24"/>
  <c r="D8" i="24"/>
  <c r="C8" i="24"/>
  <c r="D7" i="24"/>
  <c r="C7" i="24"/>
  <c r="I5" i="24"/>
  <c r="I6" i="24" s="1"/>
  <c r="I4" i="24"/>
  <c r="C14" i="23"/>
  <c r="D10" i="23"/>
  <c r="I5" i="23" s="1"/>
  <c r="I6" i="23" s="1"/>
  <c r="D9" i="23"/>
  <c r="G5" i="23" s="1"/>
  <c r="G6" i="23" s="1"/>
  <c r="J5" i="23"/>
  <c r="J6" i="23" s="1"/>
  <c r="H5" i="23"/>
  <c r="H6" i="23" s="1"/>
  <c r="F5" i="23"/>
  <c r="F6" i="23" s="1"/>
  <c r="I4" i="23"/>
  <c r="H4" i="23"/>
  <c r="C14" i="22"/>
  <c r="D10" i="22"/>
  <c r="D9" i="22"/>
  <c r="G4" i="22" s="1"/>
  <c r="J5" i="22"/>
  <c r="J6" i="22" s="1"/>
  <c r="I5" i="22"/>
  <c r="I6" i="22" s="1"/>
  <c r="H5" i="22"/>
  <c r="H6" i="22" s="1"/>
  <c r="F5" i="22"/>
  <c r="F6" i="22" s="1"/>
  <c r="I4" i="22"/>
  <c r="H4" i="22"/>
  <c r="C21" i="21"/>
  <c r="C22" i="21" s="1"/>
  <c r="G16" i="21"/>
  <c r="E15" i="21"/>
  <c r="E16" i="21" s="1"/>
  <c r="C9" i="21"/>
  <c r="C10" i="21" s="1"/>
  <c r="C8" i="21"/>
  <c r="F4" i="21"/>
  <c r="E4" i="21"/>
  <c r="E5" i="21" s="1"/>
  <c r="E6" i="21" s="1"/>
  <c r="C12" i="20"/>
  <c r="D8" i="20"/>
  <c r="I4" i="20" s="1"/>
  <c r="D7" i="20"/>
  <c r="G5" i="20" s="1"/>
  <c r="G6" i="20" s="1"/>
  <c r="J5" i="20"/>
  <c r="J6" i="20" s="1"/>
  <c r="I5" i="20"/>
  <c r="I6" i="20" s="1"/>
  <c r="H5" i="20"/>
  <c r="H6" i="20" s="1"/>
  <c r="F5" i="20"/>
  <c r="F6" i="20" s="1"/>
  <c r="H4" i="20"/>
  <c r="D12" i="19"/>
  <c r="C12" i="19"/>
  <c r="D8" i="19"/>
  <c r="I5" i="19" s="1"/>
  <c r="I6" i="19" s="1"/>
  <c r="D7" i="19"/>
  <c r="G4" i="19" s="1"/>
  <c r="J6" i="19"/>
  <c r="J5" i="19"/>
  <c r="H5" i="19"/>
  <c r="H6" i="19" s="1"/>
  <c r="G5" i="19"/>
  <c r="G6" i="19" s="1"/>
  <c r="F5" i="19"/>
  <c r="F6" i="19" s="1"/>
  <c r="H4" i="19"/>
  <c r="D22" i="18"/>
  <c r="C22" i="18"/>
  <c r="C21" i="18"/>
  <c r="G16" i="18"/>
  <c r="E15" i="18"/>
  <c r="E16" i="18" s="1"/>
  <c r="C9" i="18"/>
  <c r="C8" i="18"/>
  <c r="E5" i="18"/>
  <c r="F5" i="18" s="1"/>
  <c r="F4" i="18"/>
  <c r="E4" i="18"/>
  <c r="H21" i="17"/>
  <c r="G21" i="17"/>
  <c r="E21" i="17"/>
  <c r="H20" i="17"/>
  <c r="G20" i="17"/>
  <c r="E20" i="17"/>
  <c r="H19" i="17"/>
  <c r="G19" i="17"/>
  <c r="E19" i="17"/>
  <c r="H18" i="17"/>
  <c r="G18" i="17"/>
  <c r="E18" i="17"/>
  <c r="G17" i="17"/>
  <c r="E17" i="17"/>
  <c r="E10" i="17"/>
  <c r="C10" i="17"/>
  <c r="E9" i="17"/>
  <c r="C9" i="17"/>
  <c r="C8" i="17"/>
  <c r="E8" i="17" s="1"/>
  <c r="C7" i="17"/>
  <c r="E7" i="17" s="1"/>
  <c r="E6" i="17"/>
  <c r="C6" i="17"/>
  <c r="F45" i="16"/>
  <c r="E45" i="16"/>
  <c r="D45" i="16"/>
  <c r="C45" i="16"/>
  <c r="F44" i="16"/>
  <c r="E44" i="16"/>
  <c r="D44" i="16"/>
  <c r="C44" i="16"/>
  <c r="F43" i="16"/>
  <c r="E43" i="16"/>
  <c r="D43" i="16"/>
  <c r="C43" i="16"/>
  <c r="F42" i="16"/>
  <c r="E42" i="16"/>
  <c r="D42" i="16"/>
  <c r="C42" i="16"/>
  <c r="F41" i="16"/>
  <c r="E41" i="16"/>
  <c r="D41" i="16"/>
  <c r="C41" i="16"/>
  <c r="F40" i="16"/>
  <c r="E40" i="16"/>
  <c r="D40" i="16"/>
  <c r="C40" i="16"/>
  <c r="F39" i="16"/>
  <c r="E39" i="16"/>
  <c r="D39" i="16"/>
  <c r="C39" i="16"/>
  <c r="F38" i="16"/>
  <c r="E38" i="16"/>
  <c r="D38" i="16"/>
  <c r="C38" i="16"/>
  <c r="F37" i="16"/>
  <c r="E37" i="16"/>
  <c r="D37" i="16"/>
  <c r="C37" i="16"/>
  <c r="F36" i="16"/>
  <c r="E36" i="16"/>
  <c r="D36" i="16"/>
  <c r="C36" i="16"/>
  <c r="D35" i="16"/>
  <c r="D34" i="16"/>
  <c r="D33" i="16"/>
  <c r="D32" i="16"/>
  <c r="D31" i="16"/>
  <c r="D30" i="16"/>
  <c r="D29" i="16"/>
  <c r="F29" i="16" s="1"/>
  <c r="F28" i="16"/>
  <c r="D28" i="16"/>
  <c r="D27" i="16"/>
  <c r="D26" i="16"/>
  <c r="D25" i="16"/>
  <c r="D24" i="16"/>
  <c r="F24" i="16" s="1"/>
  <c r="D23" i="16"/>
  <c r="D22" i="16"/>
  <c r="D21" i="16"/>
  <c r="D20" i="16"/>
  <c r="F20" i="16" s="1"/>
  <c r="D19" i="16"/>
  <c r="D18" i="16"/>
  <c r="D17" i="16"/>
  <c r="F17" i="16" s="1"/>
  <c r="B13" i="16"/>
  <c r="C4" i="16" s="1"/>
  <c r="I5" i="16" s="1"/>
  <c r="I6" i="16" s="1"/>
  <c r="D8" i="16"/>
  <c r="C8" i="16"/>
  <c r="D7" i="16"/>
  <c r="C7" i="16"/>
  <c r="C14" i="15"/>
  <c r="D10" i="15"/>
  <c r="I5" i="15" s="1"/>
  <c r="I6" i="15" s="1"/>
  <c r="D9" i="15"/>
  <c r="G4" i="15" s="1"/>
  <c r="J5" i="15"/>
  <c r="J6" i="15" s="1"/>
  <c r="H5" i="15"/>
  <c r="H6" i="15" s="1"/>
  <c r="G5" i="15"/>
  <c r="G6" i="15" s="1"/>
  <c r="F5" i="15"/>
  <c r="F6" i="15" s="1"/>
  <c r="H4" i="15"/>
  <c r="C14" i="14"/>
  <c r="D4" i="14" s="1"/>
  <c r="D10" i="14" s="1"/>
  <c r="I4" i="14" s="1"/>
  <c r="J5" i="14"/>
  <c r="J6" i="14" s="1"/>
  <c r="C19" i="13"/>
  <c r="C18" i="13"/>
  <c r="C17" i="13"/>
  <c r="C16" i="13"/>
  <c r="C15" i="13"/>
  <c r="D19" i="12"/>
  <c r="C19" i="12"/>
  <c r="D18" i="12"/>
  <c r="C18" i="12"/>
  <c r="D17" i="12"/>
  <c r="C17" i="12"/>
  <c r="D16" i="12"/>
  <c r="C16" i="12"/>
  <c r="D15" i="12"/>
  <c r="C15" i="12"/>
  <c r="C14" i="11"/>
  <c r="D10" i="11"/>
  <c r="D9" i="11"/>
  <c r="G5" i="11" s="1"/>
  <c r="G6" i="11" s="1"/>
  <c r="J5" i="11"/>
  <c r="J6" i="11" s="1"/>
  <c r="H5" i="11"/>
  <c r="H6" i="11" s="1"/>
  <c r="F5" i="11"/>
  <c r="F6" i="11" s="1"/>
  <c r="H4" i="11"/>
  <c r="G49" i="9"/>
  <c r="H49" i="9" s="1"/>
  <c r="E49" i="9"/>
  <c r="E42" i="9"/>
  <c r="C42" i="9"/>
  <c r="E41" i="9"/>
  <c r="C41" i="9"/>
  <c r="E40" i="9"/>
  <c r="C40" i="9"/>
  <c r="H21" i="9"/>
  <c r="G21" i="9"/>
  <c r="E21" i="9"/>
  <c r="H20" i="9"/>
  <c r="G20" i="9"/>
  <c r="E20" i="9"/>
  <c r="H19" i="9"/>
  <c r="G19" i="9"/>
  <c r="E19" i="9"/>
  <c r="H18" i="9"/>
  <c r="G18" i="9"/>
  <c r="E18" i="9"/>
  <c r="G17" i="9"/>
  <c r="E17" i="9"/>
  <c r="H17" i="9" s="1"/>
  <c r="E10" i="9"/>
  <c r="C10" i="9"/>
  <c r="E9" i="9"/>
  <c r="C9" i="9"/>
  <c r="C8" i="9"/>
  <c r="E8" i="9" s="1"/>
  <c r="C7" i="9"/>
  <c r="E7" i="9" s="1"/>
  <c r="C6" i="9"/>
  <c r="E6" i="9" s="1"/>
  <c r="F115" i="8"/>
  <c r="E115" i="8"/>
  <c r="D115" i="8"/>
  <c r="C115" i="8"/>
  <c r="F114" i="8"/>
  <c r="E114" i="8"/>
  <c r="D114" i="8"/>
  <c r="C114" i="8"/>
  <c r="F113" i="8"/>
  <c r="E113" i="8"/>
  <c r="D113" i="8"/>
  <c r="C113" i="8"/>
  <c r="F112" i="8"/>
  <c r="E112" i="8"/>
  <c r="D112" i="8"/>
  <c r="C112" i="8"/>
  <c r="F111" i="8"/>
  <c r="E111" i="8"/>
  <c r="D111" i="8"/>
  <c r="C111" i="8"/>
  <c r="F110" i="8"/>
  <c r="E110" i="8"/>
  <c r="D110" i="8"/>
  <c r="C110" i="8"/>
  <c r="F109" i="8"/>
  <c r="E109" i="8"/>
  <c r="D109" i="8"/>
  <c r="C109" i="8"/>
  <c r="F108" i="8"/>
  <c r="E108" i="8"/>
  <c r="D108" i="8"/>
  <c r="C108" i="8"/>
  <c r="F107" i="8"/>
  <c r="E107" i="8"/>
  <c r="D107" i="8"/>
  <c r="C107" i="8"/>
  <c r="F106" i="8"/>
  <c r="E106" i="8"/>
  <c r="D106" i="8"/>
  <c r="C106" i="8"/>
  <c r="F105" i="8"/>
  <c r="E105" i="8"/>
  <c r="D105" i="8"/>
  <c r="C105" i="8"/>
  <c r="F104" i="8"/>
  <c r="E104" i="8"/>
  <c r="D104" i="8"/>
  <c r="C104" i="8"/>
  <c r="F103" i="8"/>
  <c r="E103" i="8"/>
  <c r="D103" i="8"/>
  <c r="C103" i="8"/>
  <c r="F102" i="8"/>
  <c r="E102" i="8"/>
  <c r="D102" i="8"/>
  <c r="C102" i="8"/>
  <c r="F101" i="8"/>
  <c r="E101" i="8"/>
  <c r="D101" i="8"/>
  <c r="C101" i="8"/>
  <c r="F100" i="8"/>
  <c r="E100" i="8"/>
  <c r="D100" i="8"/>
  <c r="C100" i="8"/>
  <c r="F99" i="8"/>
  <c r="E99" i="8"/>
  <c r="D99" i="8"/>
  <c r="C99" i="8"/>
  <c r="F98" i="8"/>
  <c r="E98" i="8"/>
  <c r="D98" i="8"/>
  <c r="C98" i="8"/>
  <c r="F97" i="8"/>
  <c r="E97" i="8"/>
  <c r="D97" i="8"/>
  <c r="C97" i="8"/>
  <c r="F96" i="8"/>
  <c r="E96" i="8"/>
  <c r="D96" i="8"/>
  <c r="C96" i="8"/>
  <c r="F95" i="8"/>
  <c r="E95" i="8"/>
  <c r="D95" i="8"/>
  <c r="C95" i="8"/>
  <c r="F94" i="8"/>
  <c r="E94" i="8"/>
  <c r="D94" i="8"/>
  <c r="C94" i="8"/>
  <c r="F93" i="8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F89" i="8"/>
  <c r="E89" i="8"/>
  <c r="D89" i="8"/>
  <c r="C89" i="8"/>
  <c r="F88" i="8"/>
  <c r="E88" i="8"/>
  <c r="D88" i="8"/>
  <c r="C88" i="8"/>
  <c r="F87" i="8"/>
  <c r="E87" i="8"/>
  <c r="D87" i="8"/>
  <c r="C87" i="8"/>
  <c r="F86" i="8"/>
  <c r="E86" i="8"/>
  <c r="D86" i="8"/>
  <c r="C86" i="8"/>
  <c r="F85" i="8"/>
  <c r="E85" i="8"/>
  <c r="D85" i="8"/>
  <c r="C85" i="8"/>
  <c r="F84" i="8"/>
  <c r="E84" i="8"/>
  <c r="D84" i="8"/>
  <c r="C84" i="8"/>
  <c r="F83" i="8"/>
  <c r="E83" i="8"/>
  <c r="D83" i="8"/>
  <c r="C83" i="8"/>
  <c r="F82" i="8"/>
  <c r="E82" i="8"/>
  <c r="D82" i="8"/>
  <c r="C82" i="8"/>
  <c r="F81" i="8"/>
  <c r="E81" i="8"/>
  <c r="D81" i="8"/>
  <c r="C81" i="8"/>
  <c r="F80" i="8"/>
  <c r="E80" i="8"/>
  <c r="D80" i="8"/>
  <c r="C80" i="8"/>
  <c r="F79" i="8"/>
  <c r="E79" i="8"/>
  <c r="D79" i="8"/>
  <c r="C79" i="8"/>
  <c r="F78" i="8"/>
  <c r="E78" i="8"/>
  <c r="D78" i="8"/>
  <c r="C78" i="8"/>
  <c r="F77" i="8"/>
  <c r="E77" i="8"/>
  <c r="D77" i="8"/>
  <c r="C77" i="8"/>
  <c r="F76" i="8"/>
  <c r="E76" i="8"/>
  <c r="D76" i="8"/>
  <c r="C76" i="8"/>
  <c r="F75" i="8"/>
  <c r="E75" i="8"/>
  <c r="D75" i="8"/>
  <c r="C75" i="8"/>
  <c r="F74" i="8"/>
  <c r="E74" i="8"/>
  <c r="D74" i="8"/>
  <c r="C74" i="8"/>
  <c r="F73" i="8"/>
  <c r="E73" i="8"/>
  <c r="D73" i="8"/>
  <c r="C73" i="8"/>
  <c r="F72" i="8"/>
  <c r="E72" i="8"/>
  <c r="D72" i="8"/>
  <c r="C72" i="8"/>
  <c r="F71" i="8"/>
  <c r="E71" i="8"/>
  <c r="D71" i="8"/>
  <c r="C71" i="8"/>
  <c r="F70" i="8"/>
  <c r="E70" i="8"/>
  <c r="D70" i="8"/>
  <c r="C70" i="8"/>
  <c r="F69" i="8"/>
  <c r="E69" i="8"/>
  <c r="D69" i="8"/>
  <c r="C69" i="8"/>
  <c r="F68" i="8"/>
  <c r="E68" i="8"/>
  <c r="D68" i="8"/>
  <c r="C68" i="8"/>
  <c r="F67" i="8"/>
  <c r="E67" i="8"/>
  <c r="D67" i="8"/>
  <c r="C67" i="8"/>
  <c r="F66" i="8"/>
  <c r="E66" i="8"/>
  <c r="D66" i="8"/>
  <c r="C66" i="8"/>
  <c r="F65" i="8"/>
  <c r="E65" i="8"/>
  <c r="D65" i="8"/>
  <c r="C65" i="8"/>
  <c r="F64" i="8"/>
  <c r="E64" i="8"/>
  <c r="D64" i="8"/>
  <c r="C64" i="8"/>
  <c r="F63" i="8"/>
  <c r="E63" i="8"/>
  <c r="D63" i="8"/>
  <c r="C63" i="8"/>
  <c r="F62" i="8"/>
  <c r="E62" i="8"/>
  <c r="D62" i="8"/>
  <c r="C62" i="8"/>
  <c r="F61" i="8"/>
  <c r="E61" i="8"/>
  <c r="D61" i="8"/>
  <c r="C61" i="8"/>
  <c r="F60" i="8"/>
  <c r="E60" i="8"/>
  <c r="D60" i="8"/>
  <c r="C60" i="8"/>
  <c r="F59" i="8"/>
  <c r="E59" i="8"/>
  <c r="D59" i="8"/>
  <c r="C59" i="8"/>
  <c r="F58" i="8"/>
  <c r="E58" i="8"/>
  <c r="D58" i="8"/>
  <c r="C58" i="8"/>
  <c r="F57" i="8"/>
  <c r="E57" i="8"/>
  <c r="D57" i="8"/>
  <c r="C57" i="8"/>
  <c r="F56" i="8"/>
  <c r="E56" i="8"/>
  <c r="D56" i="8"/>
  <c r="C56" i="8"/>
  <c r="F55" i="8"/>
  <c r="E55" i="8"/>
  <c r="D55" i="8"/>
  <c r="C55" i="8"/>
  <c r="F54" i="8"/>
  <c r="E54" i="8"/>
  <c r="D54" i="8"/>
  <c r="C54" i="8"/>
  <c r="F53" i="8"/>
  <c r="E53" i="8"/>
  <c r="D53" i="8"/>
  <c r="C53" i="8"/>
  <c r="F52" i="8"/>
  <c r="E52" i="8"/>
  <c r="D52" i="8"/>
  <c r="C52" i="8"/>
  <c r="F51" i="8"/>
  <c r="E51" i="8"/>
  <c r="D51" i="8"/>
  <c r="C51" i="8"/>
  <c r="F50" i="8"/>
  <c r="E50" i="8"/>
  <c r="D50" i="8"/>
  <c r="C50" i="8"/>
  <c r="F49" i="8"/>
  <c r="E49" i="8"/>
  <c r="D49" i="8"/>
  <c r="C49" i="8"/>
  <c r="F48" i="8"/>
  <c r="E48" i="8"/>
  <c r="D48" i="8"/>
  <c r="C48" i="8"/>
  <c r="F47" i="8"/>
  <c r="E47" i="8"/>
  <c r="D47" i="8"/>
  <c r="C47" i="8"/>
  <c r="F46" i="8"/>
  <c r="E46" i="8"/>
  <c r="D46" i="8"/>
  <c r="C46" i="8"/>
  <c r="F45" i="8"/>
  <c r="E45" i="8"/>
  <c r="D45" i="8"/>
  <c r="C45" i="8"/>
  <c r="F44" i="8"/>
  <c r="E44" i="8"/>
  <c r="D44" i="8"/>
  <c r="C44" i="8"/>
  <c r="F43" i="8"/>
  <c r="E43" i="8"/>
  <c r="D43" i="8"/>
  <c r="C43" i="8"/>
  <c r="F42" i="8"/>
  <c r="E42" i="8"/>
  <c r="D42" i="8"/>
  <c r="C42" i="8"/>
  <c r="F41" i="8"/>
  <c r="E41" i="8"/>
  <c r="D41" i="8"/>
  <c r="C41" i="8"/>
  <c r="F40" i="8"/>
  <c r="E40" i="8"/>
  <c r="D40" i="8"/>
  <c r="C40" i="8"/>
  <c r="F39" i="8"/>
  <c r="E39" i="8"/>
  <c r="D39" i="8"/>
  <c r="C39" i="8"/>
  <c r="F38" i="8"/>
  <c r="E38" i="8"/>
  <c r="D38" i="8"/>
  <c r="C38" i="8"/>
  <c r="F37" i="8"/>
  <c r="E37" i="8"/>
  <c r="D37" i="8"/>
  <c r="C37" i="8"/>
  <c r="F36" i="8"/>
  <c r="E36" i="8"/>
  <c r="D36" i="8"/>
  <c r="C36" i="8"/>
  <c r="D35" i="8"/>
  <c r="D34" i="8"/>
  <c r="F34" i="8" s="1"/>
  <c r="D33" i="8"/>
  <c r="D32" i="8"/>
  <c r="D31" i="8"/>
  <c r="F31" i="8" s="1"/>
  <c r="D30" i="8"/>
  <c r="D29" i="8"/>
  <c r="D28" i="8"/>
  <c r="D27" i="8"/>
  <c r="F27" i="8" s="1"/>
  <c r="D26" i="8"/>
  <c r="D25" i="8"/>
  <c r="D24" i="8"/>
  <c r="D23" i="8"/>
  <c r="F23" i="8" s="1"/>
  <c r="D22" i="8"/>
  <c r="C22" i="8"/>
  <c r="D21" i="8"/>
  <c r="F21" i="8" s="1"/>
  <c r="D20" i="8"/>
  <c r="D19" i="8"/>
  <c r="D18" i="8"/>
  <c r="F18" i="8" s="1"/>
  <c r="D17" i="8"/>
  <c r="F17" i="8" s="1"/>
  <c r="B13" i="8"/>
  <c r="C4" i="8" s="1"/>
  <c r="C30" i="8" s="1"/>
  <c r="D8" i="8"/>
  <c r="C8" i="8"/>
  <c r="D7" i="8"/>
  <c r="C7" i="8"/>
  <c r="C140" i="7"/>
  <c r="D136" i="7"/>
  <c r="D135" i="7"/>
  <c r="C14" i="7"/>
  <c r="D10" i="7"/>
  <c r="I5" i="7" s="1"/>
  <c r="I6" i="7" s="1"/>
  <c r="D9" i="7"/>
  <c r="G4" i="7" s="1"/>
  <c r="F6" i="7"/>
  <c r="J5" i="7"/>
  <c r="J6" i="7" s="1"/>
  <c r="H5" i="7"/>
  <c r="H6" i="7" s="1"/>
  <c r="G5" i="7"/>
  <c r="G6" i="7" s="1"/>
  <c r="F5" i="7"/>
  <c r="I4" i="7"/>
  <c r="H4" i="7"/>
  <c r="C139" i="6"/>
  <c r="D130" i="6"/>
  <c r="C14" i="6"/>
  <c r="D4" i="6" s="1"/>
  <c r="H4" i="6" s="1"/>
  <c r="J5" i="6"/>
  <c r="J6" i="6" s="1"/>
  <c r="C164" i="5"/>
  <c r="C163" i="5"/>
  <c r="C162" i="5"/>
  <c r="C161" i="5"/>
  <c r="C160" i="5"/>
  <c r="C12" i="5"/>
  <c r="D4" i="5" s="1"/>
  <c r="D164" i="4"/>
  <c r="C164" i="4"/>
  <c r="D163" i="4"/>
  <c r="C163" i="4"/>
  <c r="D162" i="4"/>
  <c r="C162" i="4"/>
  <c r="D161" i="4"/>
  <c r="C161" i="4"/>
  <c r="D160" i="4"/>
  <c r="C160" i="4"/>
  <c r="D12" i="4"/>
  <c r="D4" i="4" s="1"/>
  <c r="C12" i="4"/>
  <c r="D3" i="4" s="1"/>
  <c r="C139" i="3"/>
  <c r="D135" i="3"/>
  <c r="D134" i="3"/>
  <c r="C14" i="3"/>
  <c r="D10" i="3"/>
  <c r="I5" i="3" s="1"/>
  <c r="I6" i="3" s="1"/>
  <c r="D9" i="3"/>
  <c r="J5" i="3"/>
  <c r="J6" i="3" s="1"/>
  <c r="H5" i="3"/>
  <c r="H6" i="3" s="1"/>
  <c r="F5" i="3"/>
  <c r="F6" i="3" s="1"/>
  <c r="H4" i="3"/>
  <c r="C54" i="2"/>
  <c r="C42" i="2"/>
  <c r="C41" i="2"/>
  <c r="C21" i="2"/>
  <c r="D22" i="2" s="1"/>
  <c r="G16" i="2"/>
  <c r="E15" i="2"/>
  <c r="E16" i="2" s="1"/>
  <c r="C9" i="2"/>
  <c r="C8" i="2"/>
  <c r="E4" i="2"/>
  <c r="H5" i="6" l="1"/>
  <c r="H6" i="6" s="1"/>
  <c r="D9" i="6"/>
  <c r="F35" i="8"/>
  <c r="F32" i="16"/>
  <c r="F21" i="24"/>
  <c r="F26" i="8"/>
  <c r="G5" i="22"/>
  <c r="G6" i="22" s="1"/>
  <c r="C18" i="8"/>
  <c r="C157" i="4"/>
  <c r="D148" i="4" s="1"/>
  <c r="G4" i="11"/>
  <c r="F25" i="16"/>
  <c r="F5" i="21"/>
  <c r="I4" i="3"/>
  <c r="D157" i="4"/>
  <c r="D149" i="4" s="1"/>
  <c r="C157" i="5"/>
  <c r="D149" i="5" s="1"/>
  <c r="D152" i="5" s="1"/>
  <c r="F19" i="8"/>
  <c r="H17" i="17"/>
  <c r="D12" i="12"/>
  <c r="D4" i="12" s="1"/>
  <c r="C20" i="8"/>
  <c r="F20" i="8"/>
  <c r="F30" i="8"/>
  <c r="D22" i="21"/>
  <c r="F19" i="24"/>
  <c r="E24" i="24"/>
  <c r="E26" i="24"/>
  <c r="E18" i="24"/>
  <c r="E20" i="24"/>
  <c r="F22" i="24"/>
  <c r="F26" i="24"/>
  <c r="G4" i="23"/>
  <c r="G4" i="20"/>
  <c r="F26" i="16"/>
  <c r="F30" i="16"/>
  <c r="F33" i="16"/>
  <c r="F21" i="16"/>
  <c r="F34" i="16"/>
  <c r="C12" i="12"/>
  <c r="D3" i="12" s="1"/>
  <c r="H4" i="12" s="1"/>
  <c r="F5" i="4"/>
  <c r="F6" i="4" s="1"/>
  <c r="C10" i="18"/>
  <c r="C12" i="18" s="1"/>
  <c r="C12" i="21"/>
  <c r="J5" i="5"/>
  <c r="J6" i="5" s="1"/>
  <c r="F5" i="5"/>
  <c r="F6" i="5" s="1"/>
  <c r="D153" i="4"/>
  <c r="D152" i="4"/>
  <c r="C35" i="8"/>
  <c r="C31" i="8"/>
  <c r="E31" i="8" s="1"/>
  <c r="C27" i="8"/>
  <c r="E27" i="8" s="1"/>
  <c r="C23" i="8"/>
  <c r="E23" i="8" s="1"/>
  <c r="C32" i="8"/>
  <c r="C28" i="8"/>
  <c r="C24" i="8"/>
  <c r="C16" i="8"/>
  <c r="E16" i="8" s="1"/>
  <c r="C33" i="8"/>
  <c r="E33" i="8" s="1"/>
  <c r="C29" i="8"/>
  <c r="E29" i="8" s="1"/>
  <c r="C25" i="8"/>
  <c r="E25" i="8" s="1"/>
  <c r="I5" i="8"/>
  <c r="I6" i="8" s="1"/>
  <c r="I5" i="11"/>
  <c r="I6" i="11" s="1"/>
  <c r="I4" i="11"/>
  <c r="F22" i="16"/>
  <c r="F23" i="16"/>
  <c r="E7" i="21"/>
  <c r="F6" i="21"/>
  <c r="D135" i="6"/>
  <c r="D134" i="6"/>
  <c r="C55" i="2"/>
  <c r="D55" i="2"/>
  <c r="D8" i="4"/>
  <c r="D7" i="4"/>
  <c r="H5" i="4"/>
  <c r="H6" i="4" s="1"/>
  <c r="H4" i="4"/>
  <c r="D153" i="5"/>
  <c r="E22" i="8"/>
  <c r="E5" i="2"/>
  <c r="F4" i="2"/>
  <c r="G5" i="3"/>
  <c r="G6" i="3" s="1"/>
  <c r="G4" i="3"/>
  <c r="J5" i="4"/>
  <c r="J6" i="4" s="1"/>
  <c r="D8" i="5"/>
  <c r="D7" i="5"/>
  <c r="H5" i="5"/>
  <c r="H6" i="5" s="1"/>
  <c r="H4" i="5"/>
  <c r="I4" i="8"/>
  <c r="C17" i="8"/>
  <c r="E17" i="8" s="1"/>
  <c r="C19" i="8"/>
  <c r="E19" i="8" s="1"/>
  <c r="C21" i="8"/>
  <c r="E21" i="8" s="1"/>
  <c r="C26" i="8"/>
  <c r="C34" i="8"/>
  <c r="J5" i="12"/>
  <c r="J6" i="12" s="1"/>
  <c r="I5" i="14"/>
  <c r="I6" i="14" s="1"/>
  <c r="F18" i="16"/>
  <c r="F19" i="16"/>
  <c r="F22" i="8"/>
  <c r="F27" i="16"/>
  <c r="F31" i="16"/>
  <c r="F35" i="16"/>
  <c r="E6" i="18"/>
  <c r="F20" i="24"/>
  <c r="F23" i="24"/>
  <c r="C10" i="2"/>
  <c r="C12" i="2" s="1"/>
  <c r="C22" i="2"/>
  <c r="C43" i="2"/>
  <c r="C45" i="2" s="1"/>
  <c r="D10" i="6"/>
  <c r="F25" i="8"/>
  <c r="F29" i="8"/>
  <c r="F33" i="8"/>
  <c r="C12" i="13"/>
  <c r="D4" i="13" s="1"/>
  <c r="F5" i="14"/>
  <c r="F6" i="14" s="1"/>
  <c r="I4" i="15"/>
  <c r="I4" i="19"/>
  <c r="F5" i="6"/>
  <c r="F6" i="6" s="1"/>
  <c r="F24" i="8"/>
  <c r="F28" i="8"/>
  <c r="F32" i="8"/>
  <c r="D9" i="14"/>
  <c r="H5" i="14"/>
  <c r="H6" i="14" s="1"/>
  <c r="H4" i="14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I4" i="16"/>
  <c r="C16" i="16"/>
  <c r="E16" i="16" s="1"/>
  <c r="E23" i="24"/>
  <c r="E21" i="24"/>
  <c r="E35" i="8" l="1"/>
  <c r="D9" i="8"/>
  <c r="D10" i="8" s="1"/>
  <c r="D11" i="8" s="1"/>
  <c r="E24" i="8"/>
  <c r="G5" i="6"/>
  <c r="G6" i="6" s="1"/>
  <c r="G4" i="6"/>
  <c r="E32" i="8"/>
  <c r="D9" i="24"/>
  <c r="D10" i="24" s="1"/>
  <c r="D11" i="24" s="1"/>
  <c r="C9" i="24"/>
  <c r="C10" i="24" s="1"/>
  <c r="C11" i="24" s="1"/>
  <c r="D9" i="16"/>
  <c r="D10" i="16" s="1"/>
  <c r="D11" i="16" s="1"/>
  <c r="E19" i="16"/>
  <c r="E23" i="16"/>
  <c r="E27" i="16"/>
  <c r="E31" i="16"/>
  <c r="E35" i="16"/>
  <c r="E21" i="16"/>
  <c r="E25" i="16"/>
  <c r="E29" i="16"/>
  <c r="E33" i="16"/>
  <c r="D7" i="12"/>
  <c r="G4" i="12" s="1"/>
  <c r="D8" i="12"/>
  <c r="I5" i="12" s="1"/>
  <c r="I6" i="12" s="1"/>
  <c r="H5" i="12"/>
  <c r="H6" i="12" s="1"/>
  <c r="F5" i="12"/>
  <c r="F6" i="12" s="1"/>
  <c r="I5" i="4"/>
  <c r="I6" i="4" s="1"/>
  <c r="I4" i="4"/>
  <c r="E20" i="8"/>
  <c r="E20" i="16"/>
  <c r="E24" i="16"/>
  <c r="E28" i="16"/>
  <c r="E32" i="16"/>
  <c r="E7" i="18"/>
  <c r="F6" i="18"/>
  <c r="I4" i="12"/>
  <c r="E34" i="8"/>
  <c r="G5" i="5"/>
  <c r="G6" i="5" s="1"/>
  <c r="G4" i="5"/>
  <c r="E28" i="8"/>
  <c r="E17" i="16"/>
  <c r="E26" i="8"/>
  <c r="I5" i="5"/>
  <c r="I6" i="5" s="1"/>
  <c r="I4" i="5"/>
  <c r="E8" i="21"/>
  <c r="F7" i="21"/>
  <c r="E18" i="16"/>
  <c r="E22" i="16"/>
  <c r="E26" i="16"/>
  <c r="E30" i="16"/>
  <c r="E34" i="16"/>
  <c r="G5" i="14"/>
  <c r="G6" i="14" s="1"/>
  <c r="G4" i="14"/>
  <c r="J5" i="13"/>
  <c r="J6" i="13" s="1"/>
  <c r="F5" i="13"/>
  <c r="F6" i="13" s="1"/>
  <c r="H4" i="13"/>
  <c r="H5" i="13"/>
  <c r="H6" i="13" s="1"/>
  <c r="D8" i="13"/>
  <c r="D7" i="13"/>
  <c r="I5" i="6"/>
  <c r="I6" i="6" s="1"/>
  <c r="I4" i="6"/>
  <c r="F5" i="2"/>
  <c r="E6" i="2"/>
  <c r="E18" i="8"/>
  <c r="C9" i="8" s="1"/>
  <c r="C10" i="8" s="1"/>
  <c r="C11" i="8" s="1"/>
  <c r="G5" i="4"/>
  <c r="G6" i="4" s="1"/>
  <c r="G4" i="4"/>
  <c r="E30" i="8"/>
  <c r="C9" i="16" l="1"/>
  <c r="C10" i="16" s="1"/>
  <c r="C11" i="16" s="1"/>
  <c r="G5" i="12"/>
  <c r="G6" i="12" s="1"/>
  <c r="F8" i="21"/>
  <c r="E9" i="21"/>
  <c r="I5" i="13"/>
  <c r="I6" i="13" s="1"/>
  <c r="I4" i="13"/>
  <c r="F6" i="2"/>
  <c r="E7" i="2"/>
  <c r="G4" i="13"/>
  <c r="G5" i="13"/>
  <c r="G6" i="13" s="1"/>
  <c r="F7" i="18"/>
  <c r="E8" i="18"/>
  <c r="E9" i="18" l="1"/>
  <c r="F8" i="18"/>
  <c r="F7" i="2"/>
  <c r="E8" i="2"/>
  <c r="E10" i="21"/>
  <c r="F9" i="21"/>
  <c r="F10" i="21" l="1"/>
  <c r="E11" i="21"/>
  <c r="E10" i="18"/>
  <c r="F9" i="18"/>
  <c r="F8" i="2"/>
  <c r="E9" i="2"/>
  <c r="E10" i="2" l="1"/>
  <c r="F9" i="2"/>
  <c r="F11" i="21"/>
  <c r="E12" i="21"/>
  <c r="F10" i="18"/>
  <c r="E11" i="18"/>
  <c r="E11" i="2" l="1"/>
  <c r="F10" i="2"/>
  <c r="E13" i="21"/>
  <c r="F12" i="21"/>
  <c r="E12" i="18"/>
  <c r="F11" i="18"/>
  <c r="E14" i="21" l="1"/>
  <c r="F14" i="21" s="1"/>
  <c r="F13" i="21"/>
  <c r="F12" i="18"/>
  <c r="E13" i="18"/>
  <c r="F11" i="2"/>
  <c r="E12" i="2"/>
  <c r="F13" i="18" l="1"/>
  <c r="E14" i="18"/>
  <c r="F14" i="18" s="1"/>
  <c r="F12" i="2"/>
  <c r="E13" i="2"/>
  <c r="F13" i="2" l="1"/>
  <c r="E14" i="2"/>
  <c r="F14" i="2" s="1"/>
</calcChain>
</file>

<file path=xl/sharedStrings.xml><?xml version="1.0" encoding="utf-8"?>
<sst xmlns="http://schemas.openxmlformats.org/spreadsheetml/2006/main" count="720" uniqueCount="132">
  <si>
    <t>created by Lee Tangedahl</t>
  </si>
  <si>
    <t>Chapter Ten - Quality Control</t>
  </si>
  <si>
    <t>Templates:</t>
  </si>
  <si>
    <t>Normal Distribution (B)</t>
  </si>
  <si>
    <t>Example 5</t>
  </si>
  <si>
    <r>
      <t>Mean Control Chart (</t>
    </r>
    <r>
      <rPr>
        <b/>
        <u/>
        <sz val="10"/>
        <color indexed="12"/>
        <rFont val="Symbol"/>
        <family val="1"/>
        <charset val="2"/>
      </rPr>
      <t>s</t>
    </r>
    <r>
      <rPr>
        <b/>
        <u/>
        <sz val="10"/>
        <color indexed="12"/>
        <rFont val="Arial"/>
        <family val="2"/>
      </rPr>
      <t xml:space="preserve"> known) (B)</t>
    </r>
  </si>
  <si>
    <t>Example 6</t>
  </si>
  <si>
    <r>
      <t>Mean Control Chart (</t>
    </r>
    <r>
      <rPr>
        <b/>
        <u/>
        <sz val="10"/>
        <color indexed="12"/>
        <rFont val="Symbol"/>
        <family val="1"/>
        <charset val="2"/>
      </rPr>
      <t>s</t>
    </r>
    <r>
      <rPr>
        <b/>
        <u/>
        <sz val="10"/>
        <color indexed="12"/>
        <rFont val="Arial"/>
        <family val="2"/>
      </rPr>
      <t xml:space="preserve"> unknown) (B)</t>
    </r>
  </si>
  <si>
    <t>Example 7,8,9</t>
  </si>
  <si>
    <t>Range Control Chart (B)</t>
  </si>
  <si>
    <t>p-Chart (B)</t>
  </si>
  <si>
    <t>Solved Problems:</t>
  </si>
  <si>
    <t>Solved Problem 1</t>
  </si>
  <si>
    <t>c-Chart (B)</t>
  </si>
  <si>
    <t>Runs Tests</t>
  </si>
  <si>
    <t>Solved Problem 2d</t>
  </si>
  <si>
    <t>Process Capability (B)</t>
  </si>
  <si>
    <t>Solved Problem 3</t>
  </si>
  <si>
    <t>Solved Problem 4a</t>
  </si>
  <si>
    <t>(B) - includes Basic template</t>
  </si>
  <si>
    <t>Solved Problem 4b</t>
  </si>
  <si>
    <t>Solved Problem 5</t>
  </si>
  <si>
    <t>Solved Problem 6</t>
  </si>
  <si>
    <t>Examples:</t>
  </si>
  <si>
    <t>Example 2</t>
  </si>
  <si>
    <t>Example 3</t>
  </si>
  <si>
    <t>Example 4</t>
  </si>
  <si>
    <t>See Instructions template for complete instructions.</t>
  </si>
  <si>
    <t>Normal Distribution</t>
  </si>
  <si>
    <t>Basic</t>
  </si>
  <si>
    <t>&lt;Back</t>
  </si>
  <si>
    <t xml:space="preserve">Mean = </t>
  </si>
  <si>
    <t xml:space="preserve">Std Dev = </t>
  </si>
  <si>
    <t xml:space="preserve">x = </t>
  </si>
  <si>
    <r>
      <t>D</t>
    </r>
    <r>
      <rPr>
        <b/>
        <sz val="10"/>
        <rFont val="Arial"/>
        <family val="2"/>
      </rPr>
      <t>x</t>
    </r>
    <r>
      <rPr>
        <b/>
        <sz val="10"/>
        <rFont val="Symbol"/>
        <family val="1"/>
        <charset val="2"/>
      </rPr>
      <t xml:space="preserve"> = </t>
    </r>
  </si>
  <si>
    <t xml:space="preserve">z = </t>
  </si>
  <si>
    <t xml:space="preserve">P(&lt;x) = </t>
  </si>
  <si>
    <t xml:space="preserve">P(&gt;x) = </t>
  </si>
  <si>
    <t xml:space="preserve">P(two tail) = </t>
  </si>
  <si>
    <t>Normal Inverse</t>
  </si>
  <si>
    <t>Basic Template:</t>
  </si>
  <si>
    <t>You can simply copy the basic template below and paste into another worksheet.</t>
  </si>
  <si>
    <t>^Top</t>
  </si>
  <si>
    <r>
      <t>Mean Control Chart (</t>
    </r>
    <r>
      <rPr>
        <b/>
        <u/>
        <sz val="10"/>
        <rFont val="Symbol"/>
        <family val="1"/>
        <charset val="2"/>
      </rPr>
      <t>s</t>
    </r>
    <r>
      <rPr>
        <b/>
        <u/>
        <sz val="10"/>
        <rFont val="Arial"/>
        <family val="2"/>
      </rPr>
      <t xml:space="preserve"> known)</t>
    </r>
  </si>
  <si>
    <t xml:space="preserve">Average of sample means  </t>
  </si>
  <si>
    <t xml:space="preserve">Process standard deviation </t>
  </si>
  <si>
    <r>
      <t>s</t>
    </r>
    <r>
      <rPr>
        <b/>
        <sz val="10"/>
        <rFont val="Arial"/>
        <family val="2"/>
      </rPr>
      <t xml:space="preserve"> = </t>
    </r>
  </si>
  <si>
    <t xml:space="preserve">Sample size  </t>
  </si>
  <si>
    <t xml:space="preserve">n = </t>
  </si>
  <si>
    <r>
      <t>D</t>
    </r>
    <r>
      <rPr>
        <b/>
        <sz val="10"/>
        <rFont val="Arial"/>
        <family val="2"/>
      </rPr>
      <t xml:space="preserve">z = </t>
    </r>
  </si>
  <si>
    <t>UCL =</t>
  </si>
  <si>
    <t>LCL =</t>
  </si>
  <si>
    <t>Calculations:</t>
  </si>
  <si>
    <t>Mean</t>
  </si>
  <si>
    <t>Average</t>
  </si>
  <si>
    <t>Sample</t>
  </si>
  <si>
    <t xml:space="preserve">Note: </t>
  </si>
  <si>
    <t>To display more data on the above graph, right click on the x-axis,</t>
  </si>
  <si>
    <t xml:space="preserve">select Format Axis, and set Maximum to higher value. </t>
  </si>
  <si>
    <t>The size of the graph may also be increased.</t>
  </si>
  <si>
    <r>
      <t>Mean Control Chart (</t>
    </r>
    <r>
      <rPr>
        <b/>
        <u/>
        <sz val="10"/>
        <rFont val="Symbol"/>
        <family val="1"/>
        <charset val="2"/>
      </rPr>
      <t>s</t>
    </r>
    <r>
      <rPr>
        <b/>
        <u/>
        <sz val="10"/>
        <rFont val="Arial"/>
        <family val="2"/>
      </rPr>
      <t xml:space="preserve"> unknown)</t>
    </r>
  </si>
  <si>
    <t xml:space="preserve">Average of sample ranges  </t>
  </si>
  <si>
    <t>Range</t>
  </si>
  <si>
    <t>Table:</t>
  </si>
  <si>
    <t>n</t>
  </si>
  <si>
    <t>A2</t>
  </si>
  <si>
    <t>You must also copy the table in A120:B138.</t>
  </si>
  <si>
    <t>Warning: UCL and LCL are calculated using the table in A120:B138.</t>
  </si>
  <si>
    <t>Range Control Chart</t>
  </si>
  <si>
    <t>Table.</t>
  </si>
  <si>
    <t>D3</t>
  </si>
  <si>
    <t>D4</t>
  </si>
  <si>
    <t>Warning: UCL and LCL are calculated using the table in A120:C138.</t>
  </si>
  <si>
    <t>p-Chart</t>
  </si>
  <si>
    <t xml:space="preserve">Average proportion  </t>
  </si>
  <si>
    <t>p</t>
  </si>
  <si>
    <t>c-Chart</t>
  </si>
  <si>
    <t xml:space="preserve">Average defects/unit  </t>
  </si>
  <si>
    <t>c</t>
  </si>
  <si>
    <t xml:space="preserve">Number of observations  </t>
  </si>
  <si>
    <t xml:space="preserve">Median  </t>
  </si>
  <si>
    <t>Median</t>
  </si>
  <si>
    <t>U/D</t>
  </si>
  <si>
    <t xml:space="preserve">Expected runs            E(r) =   </t>
  </si>
  <si>
    <t xml:space="preserve">Standard Deviation  </t>
  </si>
  <si>
    <t xml:space="preserve">Actual Runs  </t>
  </si>
  <si>
    <t xml:space="preserve">z =   </t>
  </si>
  <si>
    <t xml:space="preserve">P(z) =   </t>
  </si>
  <si>
    <t>A/B</t>
  </si>
  <si>
    <t>Process Capability</t>
  </si>
  <si>
    <t>Standard</t>
  </si>
  <si>
    <t>Process</t>
  </si>
  <si>
    <t>Specification</t>
  </si>
  <si>
    <t>Deviation</t>
  </si>
  <si>
    <t>Capability</t>
  </si>
  <si>
    <t>Width</t>
  </si>
  <si>
    <r>
      <t>C</t>
    </r>
    <r>
      <rPr>
        <b/>
        <vertAlign val="subscript"/>
        <sz val="10"/>
        <rFont val="Arial"/>
        <family val="2"/>
      </rPr>
      <t>p</t>
    </r>
  </si>
  <si>
    <t>A</t>
  </si>
  <si>
    <t>B</t>
  </si>
  <si>
    <t>C</t>
  </si>
  <si>
    <t>D</t>
  </si>
  <si>
    <t>E</t>
  </si>
  <si>
    <t>Non centered</t>
  </si>
  <si>
    <t>Lower</t>
  </si>
  <si>
    <t>Upper</t>
  </si>
  <si>
    <t>Index</t>
  </si>
  <si>
    <r>
      <t>C</t>
    </r>
    <r>
      <rPr>
        <b/>
        <vertAlign val="subscript"/>
        <sz val="10"/>
        <rFont val="Arial"/>
        <family val="2"/>
      </rPr>
      <t>pk</t>
    </r>
  </si>
  <si>
    <t>Machine</t>
  </si>
  <si>
    <t>Ratio</t>
  </si>
  <si>
    <t>select Format Axis, and set Maximum to higher value. The size of</t>
  </si>
  <si>
    <t>the graph may also be increased.</t>
  </si>
  <si>
    <t>Note: for part b, enter Std Dev = .05/SQRT(25) = .01 in top table above.</t>
  </si>
  <si>
    <t>Excel Templates to accompany Operations Management, Twelfth Edition</t>
  </si>
  <si>
    <t>Calculate Sample Means &amp; Ranges</t>
  </si>
  <si>
    <t>Sample means and ranges can calculated in this template, (enter the</t>
  </si>
  <si>
    <t>observations for each sample in a separate row), then Copy and Paste Values</t>
  </si>
  <si>
    <t>for the Means and/or Ranges into another template.</t>
  </si>
  <si>
    <r>
      <t xml:space="preserve">     Enter up to 10 sample observations </t>
    </r>
    <r>
      <rPr>
        <b/>
        <sz val="10"/>
        <rFont val="Symbol"/>
        <family val="1"/>
        <charset val="2"/>
      </rPr>
      <t>®</t>
    </r>
  </si>
  <si>
    <t>To display more data on the above graph, right click on the x-axis, select</t>
  </si>
  <si>
    <t>Format Axis, and set Maximum to higher value. The size of the graph may</t>
  </si>
  <si>
    <t>also be increased.</t>
  </si>
  <si>
    <t>observations for each sample in a separate row).  You can then Copy the</t>
  </si>
  <si>
    <t>Calculate Sample Means &amp; Ranges (B)</t>
  </si>
  <si>
    <t>You can use this template to calculate sample means and ranges (enter the</t>
  </si>
  <si>
    <t xml:space="preserve">Means and/or Ranges and Paste Values into the Mean or Range Chart </t>
  </si>
  <si>
    <t>templates.  Do not skip any rows and do not copy #N/A.</t>
  </si>
  <si>
    <t>Note: rows deleted from template for this example.</t>
  </si>
  <si>
    <t>Example 1a</t>
  </si>
  <si>
    <t>Example 1b</t>
  </si>
  <si>
    <t>Solved Problem 2a</t>
  </si>
  <si>
    <t>Solved Problem 2bc</t>
  </si>
  <si>
    <t>Copyright ©2015 McGraw-Hill Education.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</si>
</sst>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.0000"/>
    <numFmt numFmtId="177" formatCode="0.00_)"/>
    <numFmt numFmtId="178" formatCode="#,##0.0"/>
    <numFmt numFmtId="180" formatCode="_-* #,##0.00_-;\-* #,##0.00_-;_-* &quot;-&quot;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u/>
      <sz val="10"/>
      <color indexed="12"/>
      <name val="Symbol"/>
      <family val="1"/>
      <charset val="2"/>
    </font>
    <font>
      <b/>
      <u/>
      <sz val="10"/>
      <name val="Arial"/>
      <family val="2"/>
    </font>
    <font>
      <b/>
      <sz val="10"/>
      <name val="Symbol"/>
      <family val="1"/>
      <charset val="2"/>
    </font>
    <font>
      <b/>
      <u/>
      <sz val="10"/>
      <name val="Symbol"/>
      <family val="1"/>
      <charset val="2"/>
    </font>
    <font>
      <b/>
      <vertAlign val="subscript"/>
      <sz val="10"/>
      <name val="Arial"/>
      <family val="2"/>
    </font>
    <font>
      <sz val="14"/>
      <name val="Arial"/>
      <family val="2"/>
    </font>
    <font>
      <sz val="9.9"/>
      <color rgb="FF373D3F"/>
      <name val="Arial"/>
      <family val="2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C4C1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41" fontId="1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6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0" xfId="1" applyFont="1" applyAlignment="1" applyProtection="1">
      <protection locked="0"/>
    </xf>
    <xf numFmtId="0" fontId="0" fillId="0" borderId="0" xfId="0" quotePrefix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hidden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/>
      <protection hidden="1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2" fillId="0" borderId="3" xfId="0" applyFont="1" applyBorder="1" applyAlignment="1" applyProtection="1">
      <alignment horizontal="right"/>
      <protection hidden="1"/>
    </xf>
    <xf numFmtId="0" fontId="7" fillId="0" borderId="4" xfId="0" applyFont="1" applyBorder="1" applyAlignment="1" applyProtection="1">
      <alignment horizontal="right"/>
      <protection hidden="1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Alignment="1" applyProtection="1">
      <alignment horizontal="right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right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2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Protection="1"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0" fillId="0" borderId="8" xfId="0" applyBorder="1" applyProtection="1"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176" fontId="0" fillId="0" borderId="0" xfId="0" applyNumberFormat="1" applyAlignment="1" applyProtection="1">
      <alignment horizontal="center"/>
      <protection hidden="1"/>
    </xf>
    <xf numFmtId="0" fontId="2" fillId="0" borderId="9" xfId="0" applyFont="1" applyBorder="1" applyProtection="1"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7" fillId="0" borderId="10" xfId="0" applyFont="1" applyBorder="1" applyAlignment="1" applyProtection="1">
      <alignment horizontal="right"/>
      <protection hidden="1"/>
    </xf>
    <xf numFmtId="176" fontId="0" fillId="0" borderId="0" xfId="0" applyNumberFormat="1" applyAlignment="1" applyProtection="1">
      <alignment horizontal="center"/>
      <protection locked="0"/>
    </xf>
    <xf numFmtId="0" fontId="2" fillId="0" borderId="3" xfId="0" quotePrefix="1" applyFont="1" applyBorder="1" applyAlignment="1" applyProtection="1">
      <alignment horizontal="right"/>
      <protection hidden="1"/>
    </xf>
    <xf numFmtId="0" fontId="2" fillId="0" borderId="0" xfId="0" quotePrefix="1" applyFont="1" applyAlignment="1" applyProtection="1">
      <alignment horizontal="right"/>
      <protection locked="0"/>
    </xf>
    <xf numFmtId="0" fontId="2" fillId="0" borderId="4" xfId="0" quotePrefix="1" applyFont="1" applyBorder="1" applyAlignment="1" applyProtection="1">
      <alignment horizontal="right"/>
      <protection hidden="1"/>
    </xf>
    <xf numFmtId="0" fontId="2" fillId="0" borderId="0" xfId="0" quotePrefix="1" applyFont="1" applyAlignment="1" applyProtection="1">
      <alignment horizontal="right"/>
      <protection hidden="1"/>
    </xf>
    <xf numFmtId="0" fontId="2" fillId="0" borderId="11" xfId="0" applyFont="1" applyBorder="1" applyAlignment="1" applyProtection="1">
      <alignment horizontal="center"/>
      <protection locked="0"/>
    </xf>
    <xf numFmtId="176" fontId="2" fillId="0" borderId="0" xfId="0" applyNumberFormat="1" applyFont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2" fillId="0" borderId="4" xfId="0" applyFont="1" applyBorder="1" applyProtection="1">
      <protection locked="0"/>
    </xf>
    <xf numFmtId="0" fontId="2" fillId="0" borderId="10" xfId="0" applyFont="1" applyBorder="1" applyAlignment="1" applyProtection="1">
      <alignment horizontal="right"/>
      <protection locked="0"/>
    </xf>
    <xf numFmtId="0" fontId="2" fillId="0" borderId="3" xfId="0" quotePrefix="1" applyFont="1" applyBorder="1" applyAlignment="1" applyProtection="1">
      <alignment horizontal="right"/>
      <protection locked="0"/>
    </xf>
    <xf numFmtId="0" fontId="2" fillId="0" borderId="4" xfId="0" quotePrefix="1" applyFont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0" xfId="0" applyBorder="1" applyProtection="1">
      <protection hidden="1"/>
    </xf>
    <xf numFmtId="0" fontId="2" fillId="0" borderId="15" xfId="0" applyFont="1" applyBorder="1" applyAlignment="1" applyProtection="1">
      <alignment horizontal="right"/>
      <protection hidden="1"/>
    </xf>
    <xf numFmtId="176" fontId="2" fillId="0" borderId="0" xfId="0" applyNumberFormat="1" applyFont="1" applyProtection="1">
      <protection locked="0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hidden="1"/>
    </xf>
    <xf numFmtId="0" fontId="2" fillId="2" borderId="15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hidden="1"/>
    </xf>
    <xf numFmtId="177" fontId="0" fillId="0" borderId="0" xfId="0" applyNumberFormat="1" applyAlignment="1" applyProtection="1">
      <alignment horizontal="center"/>
      <protection hidden="1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 applyProtection="1">
      <alignment horizontal="right"/>
      <protection hidden="1"/>
    </xf>
    <xf numFmtId="0" fontId="2" fillId="0" borderId="5" xfId="0" quotePrefix="1" applyFont="1" applyBorder="1" applyAlignment="1" applyProtection="1">
      <alignment horizontal="right"/>
      <protection hidden="1"/>
    </xf>
    <xf numFmtId="0" fontId="7" fillId="0" borderId="10" xfId="0" applyFont="1" applyBorder="1" applyAlignment="1" applyProtection="1">
      <alignment horizontal="right"/>
      <protection locked="0"/>
    </xf>
    <xf numFmtId="0" fontId="2" fillId="0" borderId="1" xfId="0" quotePrefix="1" applyFont="1" applyBorder="1" applyAlignment="1" applyProtection="1">
      <alignment horizontal="right"/>
      <protection locked="0"/>
    </xf>
    <xf numFmtId="0" fontId="2" fillId="0" borderId="5" xfId="0" quotePrefix="1" applyFont="1" applyBorder="1" applyAlignment="1" applyProtection="1">
      <alignment horizontal="right"/>
      <protection locked="0"/>
    </xf>
    <xf numFmtId="0" fontId="2" fillId="0" borderId="3" xfId="0" applyFont="1" applyBorder="1" applyProtection="1">
      <protection hidden="1"/>
    </xf>
    <xf numFmtId="0" fontId="2" fillId="0" borderId="13" xfId="0" applyFont="1" applyBorder="1" applyAlignment="1" applyProtection="1">
      <alignment horizontal="right"/>
      <protection hidden="1"/>
    </xf>
    <xf numFmtId="0" fontId="2" fillId="0" borderId="4" xfId="0" applyFont="1" applyBorder="1" applyProtection="1"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13" xfId="0" applyBorder="1" applyAlignment="1" applyProtection="1">
      <alignment horizontal="right"/>
      <protection hidden="1"/>
    </xf>
    <xf numFmtId="0" fontId="7" fillId="0" borderId="14" xfId="0" applyFont="1" applyBorder="1" applyAlignment="1" applyProtection="1">
      <alignment horizontal="right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2" fillId="0" borderId="14" xfId="0" applyFont="1" applyBorder="1" applyAlignment="1" applyProtection="1">
      <alignment horizontal="right"/>
      <protection hidden="1"/>
    </xf>
    <xf numFmtId="0" fontId="0" fillId="0" borderId="4" xfId="0" applyBorder="1" applyProtection="1"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176" fontId="0" fillId="0" borderId="0" xfId="0" applyNumberFormat="1" applyProtection="1">
      <protection locked="0"/>
    </xf>
    <xf numFmtId="178" fontId="0" fillId="0" borderId="0" xfId="0" applyNumberFormat="1" applyProtection="1">
      <protection locked="0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2" borderId="1" xfId="0" quotePrefix="1" applyFont="1" applyFill="1" applyBorder="1" applyAlignment="1" applyProtection="1">
      <alignment horizontal="center"/>
      <protection locked="0"/>
    </xf>
    <xf numFmtId="0" fontId="2" fillId="2" borderId="2" xfId="0" quotePrefix="1" applyFont="1" applyFill="1" applyBorder="1" applyAlignment="1" applyProtection="1">
      <alignment horizontal="center"/>
      <protection locked="0"/>
    </xf>
    <xf numFmtId="0" fontId="2" fillId="2" borderId="5" xfId="0" quotePrefix="1" applyFont="1" applyFill="1" applyBorder="1" applyAlignment="1" applyProtection="1">
      <alignment horizontal="center"/>
      <protection locked="0"/>
    </xf>
    <xf numFmtId="0" fontId="2" fillId="2" borderId="0" xfId="0" quotePrefix="1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10" xfId="0" quotePrefix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hidden="1"/>
    </xf>
    <xf numFmtId="177" fontId="0" fillId="0" borderId="0" xfId="0" applyNumberFormat="1" applyProtection="1">
      <protection hidden="1"/>
    </xf>
    <xf numFmtId="0" fontId="2" fillId="2" borderId="5" xfId="0" applyFont="1" applyFill="1" applyBorder="1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0" fontId="2" fillId="0" borderId="11" xfId="0" applyFont="1" applyBorder="1" applyAlignment="1" applyProtection="1">
      <alignment horizontal="center"/>
      <protection hidden="1"/>
    </xf>
    <xf numFmtId="176" fontId="2" fillId="0" borderId="0" xfId="0" applyNumberFormat="1" applyFont="1" applyAlignment="1" applyProtection="1">
      <alignment horizontal="center"/>
      <protection hidden="1"/>
    </xf>
    <xf numFmtId="0" fontId="4" fillId="0" borderId="0" xfId="1" applyFont="1" applyAlignme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2" fillId="4" borderId="0" xfId="0" applyFont="1" applyFill="1"/>
    <xf numFmtId="0" fontId="10" fillId="5" borderId="0" xfId="0" applyFont="1" applyFill="1" applyAlignment="1">
      <alignment horizontal="centerContinuous"/>
    </xf>
    <xf numFmtId="0" fontId="10" fillId="5" borderId="0" xfId="0" applyFont="1" applyFill="1"/>
    <xf numFmtId="0" fontId="10" fillId="5" borderId="0" xfId="0" applyFont="1" applyFill="1" applyAlignment="1" applyProtection="1">
      <alignment horizontal="centerContinuous"/>
      <protection locked="0"/>
    </xf>
    <xf numFmtId="0" fontId="4" fillId="4" borderId="0" xfId="1" applyFont="1" applyFill="1" applyAlignment="1" applyProtection="1">
      <alignment horizontal="left"/>
      <protection locked="0" hidden="1"/>
    </xf>
    <xf numFmtId="0" fontId="4" fillId="4" borderId="0" xfId="1" applyFont="1" applyFill="1" applyAlignment="1" applyProtection="1">
      <protection locked="0"/>
    </xf>
    <xf numFmtId="0" fontId="4" fillId="4" borderId="0" xfId="1" applyFont="1" applyFill="1" applyAlignment="1" applyProtection="1">
      <protection locked="0" hidden="1"/>
    </xf>
    <xf numFmtId="0" fontId="2" fillId="4" borderId="0" xfId="0" applyFont="1" applyFill="1" applyProtection="1">
      <protection locked="0"/>
    </xf>
    <xf numFmtId="0" fontId="11" fillId="6" borderId="0" xfId="0" applyFont="1" applyFill="1" applyAlignment="1" applyProtection="1">
      <alignment horizontal="left" vertical="center" wrapText="1"/>
      <protection locked="0"/>
    </xf>
    <xf numFmtId="0" fontId="11" fillId="6" borderId="19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2" xfId="0" applyFont="1" applyBorder="1" applyAlignment="1" applyProtection="1">
      <alignment horizontal="center"/>
      <protection locked="0" hidden="1"/>
    </xf>
    <xf numFmtId="180" fontId="2" fillId="2" borderId="1" xfId="3" applyNumberFormat="1" applyFont="1" applyFill="1" applyBorder="1" applyAlignment="1" applyProtection="1">
      <alignment horizontal="center"/>
      <protection locked="0"/>
    </xf>
    <xf numFmtId="180" fontId="2" fillId="0" borderId="6" xfId="3" applyNumberFormat="1" applyFont="1" applyBorder="1" applyAlignment="1" applyProtection="1">
      <alignment horizontal="center"/>
      <protection hidden="1"/>
    </xf>
  </cellXfs>
  <cellStyles count="4">
    <cellStyle name="Normal 2" xfId="2" xr:uid="{00000000-0005-0000-0000-000002000000}"/>
    <cellStyle name="쉼표 [0]" xfId="3" builtinId="6"/>
    <cellStyle name="표준" xfId="0" builtinId="0"/>
    <cellStyle name="하이퍼링크" xfId="1" builtinId="8"/>
  </cellStyles>
  <dxfs count="3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r:id="rId1"/>
</file>

<file path=xl/activeX/activeX10.xml><?xml version="1.0" encoding="utf-8"?>
<ax:ocx xmlns:ax="http://schemas.microsoft.com/office/2006/activeX" xmlns:r="http://schemas.openxmlformats.org/officeDocument/2006/relationships" ax:classid="{79176FB0-B7F2-11CE-97EF-00AA006D2776}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5.xml><?xml version="1.0" encoding="utf-8"?>
<ax:ocx xmlns:ax="http://schemas.microsoft.com/office/2006/activeX" xmlns:r="http://schemas.openxmlformats.org/officeDocument/2006/relationships" ax:classid="{79176FB0-B7F2-11CE-97EF-00AA006D2776}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8.xml><?xml version="1.0" encoding="utf-8"?>
<ax:ocx xmlns:ax="http://schemas.microsoft.com/office/2006/activeX" xmlns:r="http://schemas.openxmlformats.org/officeDocument/2006/relationships" ax:classid="{79176FB0-B7F2-11CE-97EF-00AA006D2776}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1.xml><?xml version="1.0" encoding="utf-8"?>
<ax:ocx xmlns:ax="http://schemas.microsoft.com/office/2006/activeX" xmlns:r="http://schemas.openxmlformats.org/officeDocument/2006/relationships" ax:classid="{79176FB0-B7F2-11CE-97EF-00AA006D2776}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4.xml><?xml version="1.0" encoding="utf-8"?>
<ax:ocx xmlns:ax="http://schemas.microsoft.com/office/2006/activeX" xmlns:r="http://schemas.openxmlformats.org/officeDocument/2006/relationships" ax:classid="{79176FB0-B7F2-11CE-97EF-00AA006D2776}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8.xml><?xml version="1.0" encoding="utf-8"?>
<ax:ocx xmlns:ax="http://schemas.microsoft.com/office/2006/activeX" xmlns:r="http://schemas.openxmlformats.org/officeDocument/2006/relationships" ax:classid="{79176FB0-B7F2-11CE-97EF-00AA006D2776}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0.xml><?xml version="1.0" encoding="utf-8"?>
<ax:ocx xmlns:ax="http://schemas.microsoft.com/office/2006/activeX" xmlns:r="http://schemas.openxmlformats.org/officeDocument/2006/relationships" ax:classid="{79176FB0-B7F2-11CE-97EF-00AA006D2776}" r:id="rId1"/>
</file>

<file path=xl/activeX/activeX31.xml><?xml version="1.0" encoding="utf-8"?>
<ax:ocx xmlns:ax="http://schemas.microsoft.com/office/2006/activeX" xmlns:r="http://schemas.openxmlformats.org/officeDocument/2006/relationships" ax:classid="{79176FB0-B7F2-11CE-97EF-00AA006D2776}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79176FB0-B7F2-11CE-97EF-00AA006D2776}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7.xml><?xml version="1.0" encoding="utf-8"?>
<ax:ocx xmlns:ax="http://schemas.microsoft.com/office/2006/activeX" xmlns:r="http://schemas.openxmlformats.org/officeDocument/2006/relationships" ax:classid="{79176FB0-B7F2-11CE-97EF-00AA006D2776}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57384740810184E-2"/>
          <c:y val="9.0322722912554998E-2"/>
          <c:w val="0.90112458427469311"/>
          <c:h val="0.76774314475671745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Normal!$E$4:$E$16</c:f>
              <c:numCache>
                <c:formatCode>General</c:formatCode>
                <c:ptCount val="13"/>
                <c:pt idx="0">
                  <c:v>-3.5</c:v>
                </c:pt>
                <c:pt idx="1">
                  <c:v>-2.8</c:v>
                </c:pt>
                <c:pt idx="2">
                  <c:v>-2.0999999999999996</c:v>
                </c:pt>
                <c:pt idx="3">
                  <c:v>-1.3999999999999995</c:v>
                </c:pt>
                <c:pt idx="4">
                  <c:v>-0.6999999999999994</c:v>
                </c:pt>
                <c:pt idx="5">
                  <c:v>0</c:v>
                </c:pt>
                <c:pt idx="6">
                  <c:v>0.70000000000000007</c:v>
                </c:pt>
                <c:pt idx="7">
                  <c:v>1.4000000000000001</c:v>
                </c:pt>
                <c:pt idx="8">
                  <c:v>2.1</c:v>
                </c:pt>
                <c:pt idx="9">
                  <c:v>2.8000000000000003</c:v>
                </c:pt>
                <c:pt idx="10">
                  <c:v>3.5000000000000004</c:v>
                </c:pt>
                <c:pt idx="11">
                  <c:v>3</c:v>
                </c:pt>
                <c:pt idx="12">
                  <c:v>3</c:v>
                </c:pt>
              </c:numCache>
            </c:numRef>
          </c:xVal>
          <c:yVal>
            <c:numRef>
              <c:f>Normal!$F$4:$F$16</c:f>
              <c:numCache>
                <c:formatCode>General</c:formatCode>
                <c:ptCount val="13"/>
                <c:pt idx="0">
                  <c:v>8.7268269504576015E-4</c:v>
                </c:pt>
                <c:pt idx="1">
                  <c:v>7.9154515829799686E-3</c:v>
                </c:pt>
                <c:pt idx="2">
                  <c:v>4.3983595980427233E-2</c:v>
                </c:pt>
                <c:pt idx="3">
                  <c:v>0.14972746563574499</c:v>
                </c:pt>
                <c:pt idx="4">
                  <c:v>0.31225393336676138</c:v>
                </c:pt>
                <c:pt idx="5">
                  <c:v>0.3989422804014327</c:v>
                </c:pt>
                <c:pt idx="6">
                  <c:v>0.31225393336676127</c:v>
                </c:pt>
                <c:pt idx="7">
                  <c:v>0.14972746563574482</c:v>
                </c:pt>
                <c:pt idx="8">
                  <c:v>4.3983595980427191E-2</c:v>
                </c:pt>
                <c:pt idx="9">
                  <c:v>7.9154515829799564E-3</c:v>
                </c:pt>
                <c:pt idx="10">
                  <c:v>8.7268269504575853E-4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42-44B5-B55E-211A32BFD302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Normal!$E$4:$E$16</c:f>
              <c:numCache>
                <c:formatCode>General</c:formatCode>
                <c:ptCount val="13"/>
                <c:pt idx="0">
                  <c:v>-3.5</c:v>
                </c:pt>
                <c:pt idx="1">
                  <c:v>-2.8</c:v>
                </c:pt>
                <c:pt idx="2">
                  <c:v>-2.0999999999999996</c:v>
                </c:pt>
                <c:pt idx="3">
                  <c:v>-1.3999999999999995</c:v>
                </c:pt>
                <c:pt idx="4">
                  <c:v>-0.6999999999999994</c:v>
                </c:pt>
                <c:pt idx="5">
                  <c:v>0</c:v>
                </c:pt>
                <c:pt idx="6">
                  <c:v>0.70000000000000007</c:v>
                </c:pt>
                <c:pt idx="7">
                  <c:v>1.4000000000000001</c:v>
                </c:pt>
                <c:pt idx="8">
                  <c:v>2.1</c:v>
                </c:pt>
                <c:pt idx="9">
                  <c:v>2.8000000000000003</c:v>
                </c:pt>
                <c:pt idx="10">
                  <c:v>3.5000000000000004</c:v>
                </c:pt>
                <c:pt idx="11">
                  <c:v>3</c:v>
                </c:pt>
                <c:pt idx="12">
                  <c:v>3</c:v>
                </c:pt>
              </c:numCache>
            </c:numRef>
          </c:xVal>
          <c:yVal>
            <c:numRef>
              <c:f>Normal!$G$4:$G$16</c:f>
              <c:numCache>
                <c:formatCode>General</c:formatCode>
                <c:ptCount val="13"/>
                <c:pt idx="11">
                  <c:v>0</c:v>
                </c:pt>
                <c:pt idx="12">
                  <c:v>0.3989422804014327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42-44B5-B55E-211A32BFD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721216"/>
        <c:axId val="231723392"/>
      </c:scatterChart>
      <c:valAx>
        <c:axId val="23172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51236002241292866"/>
              <c:y val="0.919356193379053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723392"/>
        <c:crosses val="autoZero"/>
        <c:crossBetween val="midCat"/>
      </c:valAx>
      <c:valAx>
        <c:axId val="231723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1721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Mean Contol Chart (</a:t>
            </a:r>
            <a:r>
              <a:rPr lang="en-US" sz="1450" b="1" i="0" u="none" strike="noStrike" baseline="0">
                <a:solidFill>
                  <a:srgbClr val="000000"/>
                </a:solidFill>
                <a:latin typeface="Symbol"/>
              </a:rPr>
              <a:t>s</a:t>
            </a:r>
            <a:r>
              <a:rPr lang="en-US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known)</a:t>
            </a:r>
          </a:p>
        </c:rich>
      </c:tx>
      <c:layout>
        <c:manualLayout>
          <c:xMode val="edge"/>
          <c:yMode val="edge"/>
          <c:x val="0.25045723032335765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422327952118044E-2"/>
          <c:y val="0.13563847401522244"/>
          <c:w val="0.6928708195901826"/>
          <c:h val="0.824469155778803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'Example 1b'!$G$4</c:f>
              <c:strCache>
                <c:ptCount val="1"/>
                <c:pt idx="0">
                  <c:v>UCL = 12.1400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'Example 1b'!$E$5:$E$6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1b'!$G$5:$G$6</c:f>
              <c:numCache>
                <c:formatCode>0.0000</c:formatCode>
                <c:ptCount val="2"/>
                <c:pt idx="0">
                  <c:v>12.139999999999999</c:v>
                </c:pt>
                <c:pt idx="1">
                  <c:v>12.139999999999999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BF-49CE-98C4-142F7449529E}"/>
            </c:ext>
          </c:extLst>
        </c:ser>
        <c:ser>
          <c:idx val="1"/>
          <c:order val="1"/>
          <c:tx>
            <c:strRef>
              <c:f>'Example 1b'!$H$4</c:f>
              <c:strCache>
                <c:ptCount val="1"/>
                <c:pt idx="0">
                  <c:v>AVE = 12.1100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'Example 1b'!$E$5:$E$6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1b'!$H$5:$H$6</c:f>
              <c:numCache>
                <c:formatCode>0.0000</c:formatCode>
                <c:ptCount val="2"/>
                <c:pt idx="0">
                  <c:v>12.11</c:v>
                </c:pt>
                <c:pt idx="1">
                  <c:v>12.11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BF-49CE-98C4-142F7449529E}"/>
            </c:ext>
          </c:extLst>
        </c:ser>
        <c:ser>
          <c:idx val="2"/>
          <c:order val="2"/>
          <c:tx>
            <c:strRef>
              <c:f>'Example 1b'!$I$4</c:f>
              <c:strCache>
                <c:ptCount val="1"/>
                <c:pt idx="0">
                  <c:v>LCL = 12.0800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'Example 1b'!$E$5:$E$6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1b'!$I$5:$I$6</c:f>
              <c:numCache>
                <c:formatCode>0.0000</c:formatCode>
                <c:ptCount val="2"/>
                <c:pt idx="0">
                  <c:v>12.08</c:v>
                </c:pt>
                <c:pt idx="1">
                  <c:v>12.08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BF-49CE-98C4-142F7449529E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xVal>
            <c:numRef>
              <c:f>'Example 1b'!$E$5:$E$6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1b'!$J$5:$J$6</c:f>
              <c:numCache>
                <c:formatCode>General</c:formatCode>
                <c:ptCount val="2"/>
                <c:pt idx="0">
                  <c:v>12.07</c:v>
                </c:pt>
                <c:pt idx="1">
                  <c:v>12.07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BF-49CE-98C4-142F7449529E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xVal>
            <c:numRef>
              <c:f>'Example 1b'!$E$5:$E$6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1b'!$F$5:$F$6</c:f>
              <c:numCache>
                <c:formatCode>General</c:formatCode>
                <c:ptCount val="2"/>
                <c:pt idx="0">
                  <c:v>12.149999999999999</c:v>
                </c:pt>
                <c:pt idx="1">
                  <c:v>12.149999999999999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BF-49CE-98C4-142F7449529E}"/>
            </c:ext>
          </c:extLst>
        </c:ser>
        <c:ser>
          <c:idx val="5"/>
          <c:order val="5"/>
          <c:tx>
            <c:v>Sample Means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'Example 1b'!$B$17:$B$36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'Example 1b'!$C$17:$C$36</c:f>
              <c:numCache>
                <c:formatCode>General</c:formatCode>
                <c:ptCount val="20"/>
                <c:pt idx="0">
                  <c:v>12.1</c:v>
                </c:pt>
                <c:pt idx="1">
                  <c:v>12.12</c:v>
                </c:pt>
                <c:pt idx="2">
                  <c:v>12.11</c:v>
                </c:pt>
                <c:pt idx="3">
                  <c:v>12.1</c:v>
                </c:pt>
                <c:pt idx="4">
                  <c:v>12.12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BF-49CE-98C4-142F7449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187264"/>
        <c:axId val="242209920"/>
      </c:scatterChart>
      <c:valAx>
        <c:axId val="242187264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42209920"/>
        <c:crosses val="autoZero"/>
        <c:crossBetween val="midCat"/>
      </c:valAx>
      <c:valAx>
        <c:axId val="24220992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187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4285804966628555"/>
          <c:y val="0.31198425793421203"/>
          <c:w val="0.24000029296910763"/>
          <c:h val="0.384298489905718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 Contol Chart (s unknown)</a:t>
            </a:r>
          </a:p>
        </c:rich>
      </c:tx>
      <c:layout>
        <c:manualLayout>
          <c:xMode val="edge"/>
          <c:yMode val="edge"/>
          <c:x val="0.22982492977851451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315834559749451E-2"/>
          <c:y val="0.13563847401522244"/>
          <c:w val="0.70701875517193524"/>
          <c:h val="0.821809577856935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'Example 2'!$G$4</c:f>
              <c:strCache>
                <c:ptCount val="1"/>
                <c:pt idx="0">
                  <c:v>UCL = 12.1436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'Example 2'!$E$5:$E$6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2'!$G$5:$G$6</c:f>
              <c:numCache>
                <c:formatCode>0.0000</c:formatCode>
                <c:ptCount val="2"/>
                <c:pt idx="0">
                  <c:v>12.14358</c:v>
                </c:pt>
                <c:pt idx="1">
                  <c:v>12.14358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B8-4398-9A0D-C2FD40EE0DD2}"/>
            </c:ext>
          </c:extLst>
        </c:ser>
        <c:ser>
          <c:idx val="1"/>
          <c:order val="1"/>
          <c:tx>
            <c:strRef>
              <c:f>'Example 2'!$H$4</c:f>
              <c:strCache>
                <c:ptCount val="1"/>
                <c:pt idx="0">
                  <c:v>AVE = 12.1100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'Example 2'!$E$5:$E$6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2'!$H$5:$H$6</c:f>
              <c:numCache>
                <c:formatCode>0.0000</c:formatCode>
                <c:ptCount val="2"/>
                <c:pt idx="0">
                  <c:v>12.11</c:v>
                </c:pt>
                <c:pt idx="1">
                  <c:v>12.11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B8-4398-9A0D-C2FD40EE0DD2}"/>
            </c:ext>
          </c:extLst>
        </c:ser>
        <c:ser>
          <c:idx val="2"/>
          <c:order val="2"/>
          <c:tx>
            <c:strRef>
              <c:f>'Example 2'!$I$4</c:f>
              <c:strCache>
                <c:ptCount val="1"/>
                <c:pt idx="0">
                  <c:v>LCL = 12.0764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'Example 2'!$E$5:$E$6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2'!$I$5:$I$6</c:f>
              <c:numCache>
                <c:formatCode>0.0000</c:formatCode>
                <c:ptCount val="2"/>
                <c:pt idx="0">
                  <c:v>12.076419999999999</c:v>
                </c:pt>
                <c:pt idx="1">
                  <c:v>12.076419999999999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B8-4398-9A0D-C2FD40EE0DD2}"/>
            </c:ext>
          </c:extLst>
        </c:ser>
        <c:ser>
          <c:idx val="5"/>
          <c:order val="3"/>
          <c:tx>
            <c:v>Sample Means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'Example 2'!$B$15:$B$34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'Example 2'!$C$15:$C$34</c:f>
              <c:numCache>
                <c:formatCode>General</c:formatCode>
                <c:ptCount val="20"/>
                <c:pt idx="0">
                  <c:v>12.1</c:v>
                </c:pt>
                <c:pt idx="1">
                  <c:v>12.12</c:v>
                </c:pt>
                <c:pt idx="2">
                  <c:v>12.11</c:v>
                </c:pt>
                <c:pt idx="3">
                  <c:v>12.1</c:v>
                </c:pt>
                <c:pt idx="4">
                  <c:v>12.12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B8-4398-9A0D-C2FD40EE0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717440"/>
        <c:axId val="242719360"/>
      </c:scatterChart>
      <c:valAx>
        <c:axId val="242717440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crossAx val="242719360"/>
        <c:crosses val="autoZero"/>
        <c:crossBetween val="midCat"/>
      </c:valAx>
      <c:valAx>
        <c:axId val="24271936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2717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74174696460039"/>
          <c:y val="0.30991813702074045"/>
          <c:w val="0.23129259383390263"/>
          <c:h val="0.384298489905718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Range Contol Chart</a:t>
            </a:r>
          </a:p>
        </c:rich>
      </c:tx>
      <c:layout>
        <c:manualLayout>
          <c:xMode val="edge"/>
          <c:yMode val="edge"/>
          <c:x val="0.33274992990149432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269724740830183E-2"/>
          <c:y val="0.14324343227860045"/>
          <c:w val="0.70402862305424885"/>
          <c:h val="0.816217293361081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'Example 3'!$G$4</c:f>
              <c:strCache>
                <c:ptCount val="1"/>
                <c:pt idx="0">
                  <c:v>UCL = 0.1049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'Example 3'!$E$5:$E$6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3'!$G$5:$G$6</c:f>
              <c:numCache>
                <c:formatCode>0.0000</c:formatCode>
                <c:ptCount val="2"/>
                <c:pt idx="0">
                  <c:v>0.10488000000000018</c:v>
                </c:pt>
                <c:pt idx="1">
                  <c:v>0.10488000000000018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63-4475-9261-4418B7635C0D}"/>
            </c:ext>
          </c:extLst>
        </c:ser>
        <c:ser>
          <c:idx val="1"/>
          <c:order val="1"/>
          <c:tx>
            <c:strRef>
              <c:f>'Example 3'!$H$4</c:f>
              <c:strCache>
                <c:ptCount val="1"/>
                <c:pt idx="0">
                  <c:v>AVE = 0.0460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'Example 3'!$E$5:$E$6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3'!$H$5:$H$6</c:f>
              <c:numCache>
                <c:formatCode>0.0000</c:formatCode>
                <c:ptCount val="2"/>
                <c:pt idx="0">
                  <c:v>4.6000000000000082E-2</c:v>
                </c:pt>
                <c:pt idx="1">
                  <c:v>4.6000000000000082E-2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63-4475-9261-4418B7635C0D}"/>
            </c:ext>
          </c:extLst>
        </c:ser>
        <c:ser>
          <c:idx val="2"/>
          <c:order val="2"/>
          <c:tx>
            <c:strRef>
              <c:f>'Example 3'!$I$4</c:f>
              <c:strCache>
                <c:ptCount val="1"/>
                <c:pt idx="0">
                  <c:v>LCL = 0.0000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'Example 3'!$E$5:$E$6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3'!$I$5:$I$6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63-4475-9261-4418B7635C0D}"/>
            </c:ext>
          </c:extLst>
        </c:ser>
        <c:ser>
          <c:idx val="5"/>
          <c:order val="3"/>
          <c:tx>
            <c:v>Sample Ranges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'Example 3'!$B$15:$B$34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'Example 3'!$C$15:$C$34</c:f>
              <c:numCache>
                <c:formatCode>General</c:formatCode>
                <c:ptCount val="20"/>
                <c:pt idx="0">
                  <c:v>2.9999999999999361E-2</c:v>
                </c:pt>
                <c:pt idx="1">
                  <c:v>5.0000000000000711E-2</c:v>
                </c:pt>
                <c:pt idx="2">
                  <c:v>6.0000000000000497E-2</c:v>
                </c:pt>
                <c:pt idx="3">
                  <c:v>3.9999999999999147E-2</c:v>
                </c:pt>
                <c:pt idx="4">
                  <c:v>5.0000000000000711E-2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63-4475-9261-4418B763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205120"/>
        <c:axId val="251207040"/>
      </c:scatterChart>
      <c:valAx>
        <c:axId val="251205120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51207040"/>
        <c:crosses val="autoZero"/>
        <c:crossBetween val="midCat"/>
      </c:valAx>
      <c:valAx>
        <c:axId val="25120704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2051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864180101597066"/>
          <c:y val="0.31027341011927356"/>
          <c:w val="0.23369580721369684"/>
          <c:h val="0.389938204609357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p-Chart</a:t>
            </a:r>
          </a:p>
        </c:rich>
      </c:tx>
      <c:layout>
        <c:manualLayout>
          <c:xMode val="edge"/>
          <c:yMode val="edge"/>
          <c:x val="0.43165505390962816"/>
          <c:y val="3.20000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978440958753371E-2"/>
          <c:y val="0.13066700694533059"/>
          <c:w val="0.70863371584992185"/>
          <c:h val="0.82933549306117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'Example 4'!$G$4</c:f>
              <c:strCache>
                <c:ptCount val="1"/>
                <c:pt idx="0">
                  <c:v>UCL = 0.2039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'Example 4'!$E$5:$E$6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4'!$G$5:$G$6</c:f>
              <c:numCache>
                <c:formatCode>0.0000</c:formatCode>
                <c:ptCount val="2"/>
                <c:pt idx="0">
                  <c:v>0.2038669270829721</c:v>
                </c:pt>
                <c:pt idx="1">
                  <c:v>0.2038669270829721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FC-4677-B3CD-F5ABB298272A}"/>
            </c:ext>
          </c:extLst>
        </c:ser>
        <c:ser>
          <c:idx val="1"/>
          <c:order val="1"/>
          <c:tx>
            <c:strRef>
              <c:f>'Example 4'!$H$4</c:f>
              <c:strCache>
                <c:ptCount val="1"/>
                <c:pt idx="0">
                  <c:v>AVE = 0.1100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'Example 4'!$E$5:$E$6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4'!$H$5:$H$6</c:f>
              <c:numCache>
                <c:formatCode>0.0000</c:formatCode>
                <c:ptCount val="2"/>
                <c:pt idx="0">
                  <c:v>0.11000000000000003</c:v>
                </c:pt>
                <c:pt idx="1">
                  <c:v>0.11000000000000003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FC-4677-B3CD-F5ABB298272A}"/>
            </c:ext>
          </c:extLst>
        </c:ser>
        <c:ser>
          <c:idx val="2"/>
          <c:order val="2"/>
          <c:tx>
            <c:strRef>
              <c:f>'Example 4'!$I$4</c:f>
              <c:strCache>
                <c:ptCount val="1"/>
                <c:pt idx="0">
                  <c:v>LCL = 0.0161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'Example 4'!$E$5:$E$6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4'!$I$5:$I$6</c:f>
              <c:numCache>
                <c:formatCode>0.0000</c:formatCode>
                <c:ptCount val="2"/>
                <c:pt idx="0">
                  <c:v>1.6133072917027938E-2</c:v>
                </c:pt>
                <c:pt idx="1">
                  <c:v>1.6133072917027938E-2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FC-4677-B3CD-F5ABB298272A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xVal>
            <c:numRef>
              <c:f>'Example 4'!$E$5:$E$6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4'!$J$5:$J$6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FC-4677-B3CD-F5ABB298272A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xVal>
            <c:numRef>
              <c:f>'Example 4'!$E$5:$E$6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4'!$F$5:$F$6</c:f>
              <c:numCache>
                <c:formatCode>General</c:formatCode>
                <c:ptCount val="2"/>
                <c:pt idx="0">
                  <c:v>0.23515590277729614</c:v>
                </c:pt>
                <c:pt idx="1">
                  <c:v>0.23515590277729614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FC-4677-B3CD-F5ABB298272A}"/>
            </c:ext>
          </c:extLst>
        </c:ser>
        <c:ser>
          <c:idx val="5"/>
          <c:order val="5"/>
          <c:tx>
            <c:v>Sample p's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'Example 4'!$B$17:$B$46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'Example 4'!$C$17:$C$46</c:f>
              <c:numCache>
                <c:formatCode>General</c:formatCode>
                <c:ptCount val="30"/>
                <c:pt idx="0">
                  <c:v>7.0000000000000007E-2</c:v>
                </c:pt>
                <c:pt idx="1">
                  <c:v>0.1</c:v>
                </c:pt>
                <c:pt idx="2">
                  <c:v>0.12</c:v>
                </c:pt>
                <c:pt idx="3">
                  <c:v>0.04</c:v>
                </c:pt>
                <c:pt idx="4">
                  <c:v>0.09</c:v>
                </c:pt>
                <c:pt idx="5">
                  <c:v>0.11</c:v>
                </c:pt>
                <c:pt idx="6">
                  <c:v>0.1</c:v>
                </c:pt>
                <c:pt idx="7">
                  <c:v>0.18</c:v>
                </c:pt>
                <c:pt idx="8">
                  <c:v>0.13</c:v>
                </c:pt>
                <c:pt idx="9">
                  <c:v>0.1</c:v>
                </c:pt>
                <c:pt idx="10">
                  <c:v>0.08</c:v>
                </c:pt>
                <c:pt idx="11">
                  <c:v>0.12</c:v>
                </c:pt>
                <c:pt idx="12">
                  <c:v>0.09</c:v>
                </c:pt>
                <c:pt idx="13">
                  <c:v>0.1</c:v>
                </c:pt>
                <c:pt idx="14">
                  <c:v>0.16</c:v>
                </c:pt>
                <c:pt idx="15">
                  <c:v>0.1</c:v>
                </c:pt>
                <c:pt idx="16">
                  <c:v>0.08</c:v>
                </c:pt>
                <c:pt idx="17">
                  <c:v>0.12</c:v>
                </c:pt>
                <c:pt idx="18">
                  <c:v>0.1</c:v>
                </c:pt>
                <c:pt idx="19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FC-4677-B3CD-F5ABB298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227968"/>
        <c:axId val="252229888"/>
      </c:scatterChart>
      <c:valAx>
        <c:axId val="252227968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52229888"/>
        <c:crosses val="autoZero"/>
        <c:crossBetween val="midCat"/>
      </c:valAx>
      <c:valAx>
        <c:axId val="252229888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227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5139780099201026"/>
          <c:y val="0.39130513899363312"/>
          <c:w val="0.2304472809733861"/>
          <c:h val="0.2194621414461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c-Chart</a:t>
            </a:r>
          </a:p>
        </c:rich>
      </c:tx>
      <c:layout>
        <c:manualLayout>
          <c:xMode val="edge"/>
          <c:yMode val="edge"/>
          <c:x val="0.43243318909460637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027074583112654E-2"/>
          <c:y val="0.13793103448275862"/>
          <c:w val="0.70991115904975899"/>
          <c:h val="0.82228116710875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'Example 5'!$G$4</c:f>
              <c:strCache>
                <c:ptCount val="1"/>
                <c:pt idx="0">
                  <c:v>UCL = 7.2434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'Example 5'!$E$5:$E$6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5'!$G$5:$G$6</c:f>
              <c:numCache>
                <c:formatCode>0.0000</c:formatCode>
                <c:ptCount val="2"/>
                <c:pt idx="0">
                  <c:v>7.2434164902525691</c:v>
                </c:pt>
                <c:pt idx="1">
                  <c:v>7.2434164902525691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E-4729-901D-6B7FD7DE870B}"/>
            </c:ext>
          </c:extLst>
        </c:ser>
        <c:ser>
          <c:idx val="1"/>
          <c:order val="1"/>
          <c:tx>
            <c:strRef>
              <c:f>'Example 5'!$H$4</c:f>
              <c:strCache>
                <c:ptCount val="1"/>
                <c:pt idx="0">
                  <c:v>AVE = 2.5000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'Example 5'!$E$5:$E$6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5'!$H$5:$H$6</c:f>
              <c:numCache>
                <c:formatCode>0.0000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FE-4729-901D-6B7FD7DE870B}"/>
            </c:ext>
          </c:extLst>
        </c:ser>
        <c:ser>
          <c:idx val="2"/>
          <c:order val="2"/>
          <c:tx>
            <c:strRef>
              <c:f>'Example 5'!$I$4</c:f>
              <c:strCache>
                <c:ptCount val="1"/>
                <c:pt idx="0">
                  <c:v>LCL = 0.0000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'Example 5'!$E$5:$E$6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5'!$I$5:$I$6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FE-4729-901D-6B7FD7DE870B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xVal>
            <c:numRef>
              <c:f>'Example 5'!$E$5:$E$6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5'!$J$5:$J$6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FE-4729-901D-6B7FD7DE870B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xVal>
            <c:numRef>
              <c:f>'Example 5'!$E$5:$E$6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'Example 5'!$F$5:$F$6</c:f>
              <c:numCache>
                <c:formatCode>General</c:formatCode>
                <c:ptCount val="2"/>
                <c:pt idx="0">
                  <c:v>8.8245553203367599</c:v>
                </c:pt>
                <c:pt idx="1">
                  <c:v>8.8245553203367599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FE-4729-901D-6B7FD7DE870B}"/>
            </c:ext>
          </c:extLst>
        </c:ser>
        <c:ser>
          <c:idx val="5"/>
          <c:order val="5"/>
          <c:tx>
            <c:v>Sample c's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'Example 5'!$B$17:$B$46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'Example 5'!$C$17:$C$46</c:f>
              <c:numCache>
                <c:formatCode>General</c:formatCode>
                <c:ptCount val="30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FE-4729-901D-6B7FD7DE8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181888"/>
        <c:axId val="252270080"/>
      </c:scatterChart>
      <c:valAx>
        <c:axId val="252181888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52270080"/>
        <c:crosses val="autoZero"/>
        <c:crossBetween val="midCat"/>
      </c:valAx>
      <c:valAx>
        <c:axId val="25227008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1818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4125962713365079"/>
          <c:y val="0.39175376053205707"/>
          <c:w val="0.24055972805092066"/>
          <c:h val="0.218557361138937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Runs Tests</a:t>
            </a:r>
          </a:p>
        </c:rich>
      </c:tx>
      <c:layout>
        <c:manualLayout>
          <c:xMode val="edge"/>
          <c:yMode val="edge"/>
          <c:x val="0.39863713798977851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1107325383304"/>
          <c:y val="0.20689655172413793"/>
          <c:w val="0.88074957410562182"/>
          <c:h val="0.65517241379310343"/>
        </c:manualLayout>
      </c:layout>
      <c:scatterChart>
        <c:scatterStyle val="lineMarker"/>
        <c:varyColors val="0"/>
        <c:ser>
          <c:idx val="1"/>
          <c:order val="0"/>
          <c:tx>
            <c:strRef>
              <c:f>'Example 6'!$I$4</c:f>
              <c:strCache>
                <c:ptCount val="1"/>
                <c:pt idx="0">
                  <c:v>Median = 11.0000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'Example 6'!$H$5:$H$6</c:f>
              <c:numCache>
                <c:formatCode>General</c:formatCode>
                <c:ptCount val="2"/>
                <c:pt idx="0">
                  <c:v>1</c:v>
                </c:pt>
                <c:pt idx="1">
                  <c:v>20</c:v>
                </c:pt>
              </c:numCache>
            </c:numRef>
          </c:xVal>
          <c:yVal>
            <c:numRef>
              <c:f>'Example 6'!$I$5:$I$6</c:f>
              <c:numCache>
                <c:formatCode>0.0000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2C-409D-9A42-A6E326D59C69}"/>
            </c:ext>
          </c:extLst>
        </c:ser>
        <c:ser>
          <c:idx val="5"/>
          <c:order val="1"/>
          <c:tx>
            <c:v>Sample Means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'Example 6'!$A$16:$A$45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'Example 6'!$B$16:$B$45</c:f>
              <c:numCache>
                <c:formatCode>General</c:formatCode>
                <c:ptCount val="30"/>
                <c:pt idx="0">
                  <c:v>10</c:v>
                </c:pt>
                <c:pt idx="1">
                  <c:v>10.4</c:v>
                </c:pt>
                <c:pt idx="2">
                  <c:v>10.199999999999999</c:v>
                </c:pt>
                <c:pt idx="3">
                  <c:v>11.5</c:v>
                </c:pt>
                <c:pt idx="4">
                  <c:v>10.8</c:v>
                </c:pt>
                <c:pt idx="5">
                  <c:v>11.6</c:v>
                </c:pt>
                <c:pt idx="6">
                  <c:v>11.1</c:v>
                </c:pt>
                <c:pt idx="7">
                  <c:v>11.2</c:v>
                </c:pt>
                <c:pt idx="8">
                  <c:v>10.6</c:v>
                </c:pt>
                <c:pt idx="9">
                  <c:v>10.9</c:v>
                </c:pt>
                <c:pt idx="10">
                  <c:v>10.7</c:v>
                </c:pt>
                <c:pt idx="11">
                  <c:v>11.3</c:v>
                </c:pt>
                <c:pt idx="12">
                  <c:v>10.8</c:v>
                </c:pt>
                <c:pt idx="13">
                  <c:v>11.8</c:v>
                </c:pt>
                <c:pt idx="14">
                  <c:v>11.2</c:v>
                </c:pt>
                <c:pt idx="15">
                  <c:v>11.6</c:v>
                </c:pt>
                <c:pt idx="16">
                  <c:v>11.2</c:v>
                </c:pt>
                <c:pt idx="17">
                  <c:v>10.6</c:v>
                </c:pt>
                <c:pt idx="18">
                  <c:v>10.7</c:v>
                </c:pt>
                <c:pt idx="19">
                  <c:v>11.9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2C-409D-9A42-A6E326D59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62688"/>
        <c:axId val="252312960"/>
      </c:scatterChart>
      <c:valAx>
        <c:axId val="241762688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52312960"/>
        <c:crosses val="autoZero"/>
        <c:crossBetween val="midCat"/>
      </c:valAx>
      <c:valAx>
        <c:axId val="25231296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7626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043598136726186"/>
          <c:y val="0.91752854440402831"/>
          <c:w val="0.46235146161081564"/>
          <c:h val="5.97939950285771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51771694798644E-2"/>
          <c:y val="9.0322722912554984E-2"/>
          <c:w val="0.89213581036671608"/>
          <c:h val="0.76774314475671745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'Solved Problem 1'!$E$4:$E$16</c:f>
              <c:numCache>
                <c:formatCode>General</c:formatCode>
                <c:ptCount val="13"/>
                <c:pt idx="0">
                  <c:v>0.82499999999999996</c:v>
                </c:pt>
                <c:pt idx="1">
                  <c:v>0.86</c:v>
                </c:pt>
                <c:pt idx="2">
                  <c:v>0.89500000000000002</c:v>
                </c:pt>
                <c:pt idx="3">
                  <c:v>0.93</c:v>
                </c:pt>
                <c:pt idx="4">
                  <c:v>0.96500000000000008</c:v>
                </c:pt>
                <c:pt idx="5">
                  <c:v>1</c:v>
                </c:pt>
                <c:pt idx="6">
                  <c:v>1.0349999999999999</c:v>
                </c:pt>
                <c:pt idx="7">
                  <c:v>1.0699999999999998</c:v>
                </c:pt>
                <c:pt idx="8">
                  <c:v>1.1049999999999998</c:v>
                </c:pt>
                <c:pt idx="9">
                  <c:v>1.1399999999999997</c:v>
                </c:pt>
                <c:pt idx="10">
                  <c:v>1.1749999999999996</c:v>
                </c:pt>
                <c:pt idx="11">
                  <c:v>1.02</c:v>
                </c:pt>
                <c:pt idx="12">
                  <c:v>1.02</c:v>
                </c:pt>
              </c:numCache>
            </c:numRef>
          </c:xVal>
          <c:yVal>
            <c:numRef>
              <c:f>'Solved Problem 1'!$F$4:$F$16</c:f>
              <c:numCache>
                <c:formatCode>General</c:formatCode>
                <c:ptCount val="13"/>
                <c:pt idx="0">
                  <c:v>1.7453653900915137E-2</c:v>
                </c:pt>
                <c:pt idx="1">
                  <c:v>0.15830903165959914</c:v>
                </c:pt>
                <c:pt idx="2">
                  <c:v>0.87967191960854463</c:v>
                </c:pt>
                <c:pt idx="3">
                  <c:v>2.9945493127149012</c:v>
                </c:pt>
                <c:pt idx="4">
                  <c:v>6.2450786673352319</c:v>
                </c:pt>
                <c:pt idx="5">
                  <c:v>7.9788456080286538</c:v>
                </c:pt>
                <c:pt idx="6">
                  <c:v>6.2450786673352319</c:v>
                </c:pt>
                <c:pt idx="7">
                  <c:v>2.994549312714911</c:v>
                </c:pt>
                <c:pt idx="8">
                  <c:v>0.87967191960855273</c:v>
                </c:pt>
                <c:pt idx="9">
                  <c:v>0.15830903165960211</c:v>
                </c:pt>
                <c:pt idx="10">
                  <c:v>1.7453653900915696E-2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69-4B8B-90D7-02939619DF7E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'Solved Problem 1'!$E$4:$E$16</c:f>
              <c:numCache>
                <c:formatCode>General</c:formatCode>
                <c:ptCount val="13"/>
                <c:pt idx="0">
                  <c:v>0.82499999999999996</c:v>
                </c:pt>
                <c:pt idx="1">
                  <c:v>0.86</c:v>
                </c:pt>
                <c:pt idx="2">
                  <c:v>0.89500000000000002</c:v>
                </c:pt>
                <c:pt idx="3">
                  <c:v>0.93</c:v>
                </c:pt>
                <c:pt idx="4">
                  <c:v>0.96500000000000008</c:v>
                </c:pt>
                <c:pt idx="5">
                  <c:v>1</c:v>
                </c:pt>
                <c:pt idx="6">
                  <c:v>1.0349999999999999</c:v>
                </c:pt>
                <c:pt idx="7">
                  <c:v>1.0699999999999998</c:v>
                </c:pt>
                <c:pt idx="8">
                  <c:v>1.1049999999999998</c:v>
                </c:pt>
                <c:pt idx="9">
                  <c:v>1.1399999999999997</c:v>
                </c:pt>
                <c:pt idx="10">
                  <c:v>1.1749999999999996</c:v>
                </c:pt>
                <c:pt idx="11">
                  <c:v>1.02</c:v>
                </c:pt>
                <c:pt idx="12">
                  <c:v>1.02</c:v>
                </c:pt>
              </c:numCache>
            </c:numRef>
          </c:xVal>
          <c:yVal>
            <c:numRef>
              <c:f>'Solved Problem 1'!$G$4:$G$16</c:f>
              <c:numCache>
                <c:formatCode>General</c:formatCode>
                <c:ptCount val="13"/>
                <c:pt idx="11">
                  <c:v>0</c:v>
                </c:pt>
                <c:pt idx="12">
                  <c:v>7.9788456080286538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69-4B8B-90D7-02939619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401984"/>
        <c:axId val="255403904"/>
      </c:scatterChart>
      <c:valAx>
        <c:axId val="25540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51236002241292866"/>
              <c:y val="0.919356193379053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403904"/>
        <c:crosses val="autoZero"/>
        <c:crossBetween val="midCat"/>
      </c:valAx>
      <c:valAx>
        <c:axId val="255403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554019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Sample Means</a:t>
            </a:r>
          </a:p>
        </c:rich>
      </c:tx>
      <c:layout>
        <c:manualLayout>
          <c:xMode val="edge"/>
          <c:yMode val="edge"/>
          <c:x val="0.36171944334296341"/>
          <c:y val="2.4742509660741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315834559749451E-2"/>
          <c:y val="0.13563847401522244"/>
          <c:w val="0.81733057648369489"/>
          <c:h val="0.82180957785693598"/>
        </c:manualLayout>
      </c:layout>
      <c:scatterChart>
        <c:scatterStyle val="lineMarker"/>
        <c:varyColors val="0"/>
        <c:ser>
          <c:idx val="5"/>
          <c:order val="0"/>
          <c:tx>
            <c:v>Sample Means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'Solved Problem 2a'!$B$7:$B$31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'Solved Problem 2a'!$C$7:$C$31</c:f>
              <c:numCache>
                <c:formatCode>General</c:formatCode>
                <c:ptCount val="25"/>
                <c:pt idx="0">
                  <c:v>10</c:v>
                </c:pt>
                <c:pt idx="1">
                  <c:v>10.1</c:v>
                </c:pt>
                <c:pt idx="2">
                  <c:v>9.9</c:v>
                </c:pt>
                <c:pt idx="3">
                  <c:v>10.200000000000001</c:v>
                </c:pt>
                <c:pt idx="4">
                  <c:v>10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71-4C2E-92ED-1194CCF0B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481344"/>
        <c:axId val="255483264"/>
      </c:scatterChart>
      <c:valAx>
        <c:axId val="255481344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55483264"/>
        <c:crosses val="autoZero"/>
        <c:crossBetween val="midCat"/>
      </c:valAx>
      <c:valAx>
        <c:axId val="255483264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4813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Mean Contol Chart (</a:t>
            </a:r>
            <a:r>
              <a:rPr lang="en-US" sz="1500" b="1" i="0" u="none" strike="noStrike" baseline="0">
                <a:solidFill>
                  <a:srgbClr val="000000"/>
                </a:solidFill>
                <a:latin typeface="Symbol"/>
              </a:rPr>
              <a:t>s</a:t>
            </a:r>
            <a:r>
              <a:rPr lang="en-US" sz="1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unknown)</a:t>
            </a:r>
          </a:p>
        </c:rich>
      </c:tx>
      <c:layout>
        <c:manualLayout>
          <c:xMode val="edge"/>
          <c:yMode val="edge"/>
          <c:x val="0.22982492977851451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315834559749451E-2"/>
          <c:y val="0.13563847401522244"/>
          <c:w val="0.70701875517193524"/>
          <c:h val="0.821809577856935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'Solved Problem 2bc'!$G$4</c:f>
              <c:strCache>
                <c:ptCount val="1"/>
                <c:pt idx="0">
                  <c:v>UCL = 10.4196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'Solved Problem 2bc'!$E$5:$E$6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2bc'!$G$5:$G$6</c:f>
              <c:numCache>
                <c:formatCode>0.0000</c:formatCode>
                <c:ptCount val="2"/>
                <c:pt idx="0">
                  <c:v>10.419599999999999</c:v>
                </c:pt>
                <c:pt idx="1">
                  <c:v>10.419599999999999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AB-486D-956F-5C32F5F64CB8}"/>
            </c:ext>
          </c:extLst>
        </c:ser>
        <c:ser>
          <c:idx val="1"/>
          <c:order val="1"/>
          <c:tx>
            <c:strRef>
              <c:f>'Solved Problem 2bc'!$H$4</c:f>
              <c:strCache>
                <c:ptCount val="1"/>
                <c:pt idx="0">
                  <c:v>AVE = 10.0400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'Solved Problem 2bc'!$E$5:$E$6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2bc'!$H$5:$H$6</c:f>
              <c:numCache>
                <c:formatCode>0.0000</c:formatCode>
                <c:ptCount val="2"/>
                <c:pt idx="0">
                  <c:v>10.039999999999999</c:v>
                </c:pt>
                <c:pt idx="1">
                  <c:v>10.039999999999999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AB-486D-956F-5C32F5F64CB8}"/>
            </c:ext>
          </c:extLst>
        </c:ser>
        <c:ser>
          <c:idx val="2"/>
          <c:order val="2"/>
          <c:tx>
            <c:strRef>
              <c:f>'Solved Problem 2bc'!$I$4</c:f>
              <c:strCache>
                <c:ptCount val="1"/>
                <c:pt idx="0">
                  <c:v>LCL = 9.6604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'Solved Problem 2bc'!$E$5:$E$6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2bc'!$I$5:$I$6</c:f>
              <c:numCache>
                <c:formatCode>0.0000</c:formatCode>
                <c:ptCount val="2"/>
                <c:pt idx="0">
                  <c:v>9.6603999999999992</c:v>
                </c:pt>
                <c:pt idx="1">
                  <c:v>9.6603999999999992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AB-486D-956F-5C32F5F64CB8}"/>
            </c:ext>
          </c:extLst>
        </c:ser>
        <c:ser>
          <c:idx val="5"/>
          <c:order val="3"/>
          <c:tx>
            <c:v>Sample Means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'Solved Problem 2bc'!$B$15:$B$34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'Solved Problem 2bc'!$C$15:$C$34</c:f>
              <c:numCache>
                <c:formatCode>General</c:formatCode>
                <c:ptCount val="20"/>
                <c:pt idx="0">
                  <c:v>10</c:v>
                </c:pt>
                <c:pt idx="1">
                  <c:v>10.1</c:v>
                </c:pt>
                <c:pt idx="2">
                  <c:v>9.9</c:v>
                </c:pt>
                <c:pt idx="3">
                  <c:v>10.200000000000001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AB-486D-956F-5C32F5F64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563328"/>
        <c:axId val="242569600"/>
      </c:scatterChart>
      <c:valAx>
        <c:axId val="242563328"/>
        <c:scaling>
          <c:orientation val="minMax"/>
          <c:max val="21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42569600"/>
        <c:crosses val="autoZero"/>
        <c:crossBetween val="midCat"/>
      </c:valAx>
      <c:valAx>
        <c:axId val="24256960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5633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74174696460039"/>
          <c:y val="0.30991813702074045"/>
          <c:w val="0.23129259383390263"/>
          <c:h val="0.384298489905718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Range Contol Chart</a:t>
            </a:r>
          </a:p>
        </c:rich>
      </c:tx>
      <c:layout>
        <c:manualLayout>
          <c:xMode val="edge"/>
          <c:yMode val="edge"/>
          <c:x val="0.33274992990149432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269724740830183E-2"/>
          <c:y val="0.14324343227860045"/>
          <c:w val="0.70402862305424885"/>
          <c:h val="0.816217293361081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'Solved Problem 2d'!$G$4</c:f>
              <c:strCache>
                <c:ptCount val="1"/>
                <c:pt idx="0">
                  <c:v>UCL = 1.1856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'Solved Problem 2d'!$E$5:$E$6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2d'!$G$5:$G$6</c:f>
              <c:numCache>
                <c:formatCode>0.0000</c:formatCode>
                <c:ptCount val="2"/>
                <c:pt idx="0">
                  <c:v>1.1856</c:v>
                </c:pt>
                <c:pt idx="1">
                  <c:v>1.1856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EA-453A-BB7B-DF794DD67ABA}"/>
            </c:ext>
          </c:extLst>
        </c:ser>
        <c:ser>
          <c:idx val="1"/>
          <c:order val="1"/>
          <c:tx>
            <c:strRef>
              <c:f>'Solved Problem 2d'!$H$4</c:f>
              <c:strCache>
                <c:ptCount val="1"/>
                <c:pt idx="0">
                  <c:v>AVE = 0.5200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'Solved Problem 2d'!$E$5:$E$6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2d'!$H$5:$H$6</c:f>
              <c:numCache>
                <c:formatCode>0.0000</c:formatCode>
                <c:ptCount val="2"/>
                <c:pt idx="0">
                  <c:v>0.52</c:v>
                </c:pt>
                <c:pt idx="1">
                  <c:v>0.52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EA-453A-BB7B-DF794DD67ABA}"/>
            </c:ext>
          </c:extLst>
        </c:ser>
        <c:ser>
          <c:idx val="2"/>
          <c:order val="2"/>
          <c:tx>
            <c:strRef>
              <c:f>'Solved Problem 2d'!$I$4</c:f>
              <c:strCache>
                <c:ptCount val="1"/>
                <c:pt idx="0">
                  <c:v>LCL = 0.0000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'Solved Problem 2d'!$E$5:$E$6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2d'!$I$5:$I$6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EA-453A-BB7B-DF794DD67ABA}"/>
            </c:ext>
          </c:extLst>
        </c:ser>
        <c:ser>
          <c:idx val="5"/>
          <c:order val="3"/>
          <c:tx>
            <c:v>Sample Ranges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'Solved Problem 2d'!$B$15:$B$34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'Solved Problem 2d'!$C$15:$C$34</c:f>
              <c:numCache>
                <c:formatCode>General</c:formatCode>
                <c:ptCount val="20"/>
                <c:pt idx="0">
                  <c:v>0.39999999999999858</c:v>
                </c:pt>
                <c:pt idx="1">
                  <c:v>0.59999999999999964</c:v>
                </c:pt>
                <c:pt idx="2">
                  <c:v>0.40000000000000036</c:v>
                </c:pt>
                <c:pt idx="3">
                  <c:v>0.59999999999999964</c:v>
                </c:pt>
                <c:pt idx="4">
                  <c:v>0.60000000000000142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EA-453A-BB7B-DF794DD67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970304"/>
        <c:axId val="255972480"/>
      </c:scatterChart>
      <c:valAx>
        <c:axId val="255970304"/>
        <c:scaling>
          <c:orientation val="minMax"/>
          <c:max val="21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55972480"/>
        <c:crosses val="autoZero"/>
        <c:crossBetween val="midCat"/>
      </c:valAx>
      <c:valAx>
        <c:axId val="25597248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9703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864180101597066"/>
          <c:y val="0.31027341011927356"/>
          <c:w val="0.23369580721369684"/>
          <c:h val="0.389938204609357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Sample Means</a:t>
            </a:r>
          </a:p>
        </c:rich>
      </c:tx>
      <c:layout>
        <c:manualLayout>
          <c:xMode val="edge"/>
          <c:yMode val="edge"/>
          <c:x val="0.36171944334296341"/>
          <c:y val="2.4742509660741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315834559749451E-2"/>
          <c:y val="0.13563847401522244"/>
          <c:w val="0.81733057648369489"/>
          <c:h val="0.82180957785693598"/>
        </c:manualLayout>
      </c:layout>
      <c:scatterChart>
        <c:scatterStyle val="lineMarker"/>
        <c:varyColors val="0"/>
        <c:ser>
          <c:idx val="5"/>
          <c:order val="0"/>
          <c:tx>
            <c:v>Sample Means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'Calc Sample Means'!$B$7:$B$106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'Calc Sample Means'!$C$7:$C$106</c:f>
              <c:numCache>
                <c:formatCode>General</c:formatCode>
                <c:ptCount val="100"/>
                <c:pt idx="0">
                  <c:v>31.8</c:v>
                </c:pt>
                <c:pt idx="1">
                  <c:v>29.4</c:v>
                </c:pt>
                <c:pt idx="2">
                  <c:v>23</c:v>
                </c:pt>
                <c:pt idx="3">
                  <c:v>31.4</c:v>
                </c:pt>
                <c:pt idx="4">
                  <c:v>30</c:v>
                </c:pt>
                <c:pt idx="5">
                  <c:v>30.8</c:v>
                </c:pt>
                <c:pt idx="6">
                  <c:v>30</c:v>
                </c:pt>
                <c:pt idx="7">
                  <c:v>31.4</c:v>
                </c:pt>
                <c:pt idx="8">
                  <c:v>31</c:v>
                </c:pt>
                <c:pt idx="9">
                  <c:v>32.799999999999997</c:v>
                </c:pt>
                <c:pt idx="10">
                  <c:v>33</c:v>
                </c:pt>
                <c:pt idx="11">
                  <c:v>28.4</c:v>
                </c:pt>
                <c:pt idx="12">
                  <c:v>30.8</c:v>
                </c:pt>
                <c:pt idx="13">
                  <c:v>30.2</c:v>
                </c:pt>
                <c:pt idx="14">
                  <c:v>30.4</c:v>
                </c:pt>
                <c:pt idx="15">
                  <c:v>28</c:v>
                </c:pt>
                <c:pt idx="16">
                  <c:v>31.8</c:v>
                </c:pt>
                <c:pt idx="17">
                  <c:v>28.8</c:v>
                </c:pt>
                <c:pt idx="18">
                  <c:v>33.799999999999997</c:v>
                </c:pt>
                <c:pt idx="19">
                  <c:v>28.8</c:v>
                </c:pt>
                <c:pt idx="20">
                  <c:v>32</c:v>
                </c:pt>
                <c:pt idx="21">
                  <c:v>31.8</c:v>
                </c:pt>
                <c:pt idx="22">
                  <c:v>32</c:v>
                </c:pt>
                <c:pt idx="23">
                  <c:v>29.4</c:v>
                </c:pt>
                <c:pt idx="24">
                  <c:v>27.4</c:v>
                </c:pt>
                <c:pt idx="25">
                  <c:v>32.200000000000003</c:v>
                </c:pt>
                <c:pt idx="26">
                  <c:v>26</c:v>
                </c:pt>
                <c:pt idx="27">
                  <c:v>31.6</c:v>
                </c:pt>
                <c:pt idx="28">
                  <c:v>30.6</c:v>
                </c:pt>
                <c:pt idx="29">
                  <c:v>28.8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80-4F0D-9122-021ED76C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880960"/>
        <c:axId val="227882880"/>
      </c:scatterChart>
      <c:valAx>
        <c:axId val="227880960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27882880"/>
        <c:crosses val="autoZero"/>
        <c:crossBetween val="midCat"/>
      </c:valAx>
      <c:valAx>
        <c:axId val="22788288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8809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57384740810156E-2"/>
          <c:y val="9.0322722912554984E-2"/>
          <c:w val="0.90112458427469311"/>
          <c:h val="0.76774314475671745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'Solved Problem 3'!$E$4:$E$16</c:f>
              <c:numCache>
                <c:formatCode>General</c:formatCode>
                <c:ptCount val="13"/>
                <c:pt idx="0">
                  <c:v>-3.5</c:v>
                </c:pt>
                <c:pt idx="1">
                  <c:v>-2.8</c:v>
                </c:pt>
                <c:pt idx="2">
                  <c:v>-2.0999999999999996</c:v>
                </c:pt>
                <c:pt idx="3">
                  <c:v>-1.3999999999999995</c:v>
                </c:pt>
                <c:pt idx="4">
                  <c:v>-0.6999999999999994</c:v>
                </c:pt>
                <c:pt idx="5">
                  <c:v>0</c:v>
                </c:pt>
                <c:pt idx="6">
                  <c:v>0.70000000000000007</c:v>
                </c:pt>
                <c:pt idx="7">
                  <c:v>1.4000000000000001</c:v>
                </c:pt>
                <c:pt idx="8">
                  <c:v>2.1</c:v>
                </c:pt>
                <c:pt idx="9">
                  <c:v>2.8000000000000003</c:v>
                </c:pt>
                <c:pt idx="10">
                  <c:v>3.5000000000000004</c:v>
                </c:pt>
                <c:pt idx="11">
                  <c:v>1.9</c:v>
                </c:pt>
                <c:pt idx="12">
                  <c:v>1.9</c:v>
                </c:pt>
              </c:numCache>
            </c:numRef>
          </c:xVal>
          <c:yVal>
            <c:numRef>
              <c:f>'Solved Problem 3'!$F$4:$F$16</c:f>
              <c:numCache>
                <c:formatCode>General</c:formatCode>
                <c:ptCount val="13"/>
                <c:pt idx="0">
                  <c:v>8.7268269504576015E-4</c:v>
                </c:pt>
                <c:pt idx="1">
                  <c:v>7.9154515829799686E-3</c:v>
                </c:pt>
                <c:pt idx="2">
                  <c:v>4.3983595980427233E-2</c:v>
                </c:pt>
                <c:pt idx="3">
                  <c:v>0.14972746563574499</c:v>
                </c:pt>
                <c:pt idx="4">
                  <c:v>0.31225393336676138</c:v>
                </c:pt>
                <c:pt idx="5">
                  <c:v>0.3989422804014327</c:v>
                </c:pt>
                <c:pt idx="6">
                  <c:v>0.31225393336676127</c:v>
                </c:pt>
                <c:pt idx="7">
                  <c:v>0.14972746563574482</c:v>
                </c:pt>
                <c:pt idx="8">
                  <c:v>4.3983595980427191E-2</c:v>
                </c:pt>
                <c:pt idx="9">
                  <c:v>7.9154515829799564E-3</c:v>
                </c:pt>
                <c:pt idx="10">
                  <c:v>8.7268269504575853E-4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98-4B2E-8718-8617A81A6540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'Solved Problem 3'!$E$4:$E$16</c:f>
              <c:numCache>
                <c:formatCode>General</c:formatCode>
                <c:ptCount val="13"/>
                <c:pt idx="0">
                  <c:v>-3.5</c:v>
                </c:pt>
                <c:pt idx="1">
                  <c:v>-2.8</c:v>
                </c:pt>
                <c:pt idx="2">
                  <c:v>-2.0999999999999996</c:v>
                </c:pt>
                <c:pt idx="3">
                  <c:v>-1.3999999999999995</c:v>
                </c:pt>
                <c:pt idx="4">
                  <c:v>-0.6999999999999994</c:v>
                </c:pt>
                <c:pt idx="5">
                  <c:v>0</c:v>
                </c:pt>
                <c:pt idx="6">
                  <c:v>0.70000000000000007</c:v>
                </c:pt>
                <c:pt idx="7">
                  <c:v>1.4000000000000001</c:v>
                </c:pt>
                <c:pt idx="8">
                  <c:v>2.1</c:v>
                </c:pt>
                <c:pt idx="9">
                  <c:v>2.8000000000000003</c:v>
                </c:pt>
                <c:pt idx="10">
                  <c:v>3.5000000000000004</c:v>
                </c:pt>
                <c:pt idx="11">
                  <c:v>1.9</c:v>
                </c:pt>
                <c:pt idx="12">
                  <c:v>1.9</c:v>
                </c:pt>
              </c:numCache>
            </c:numRef>
          </c:xVal>
          <c:yVal>
            <c:numRef>
              <c:f>'Solved Problem 3'!$G$4:$G$16</c:f>
              <c:numCache>
                <c:formatCode>General</c:formatCode>
                <c:ptCount val="13"/>
                <c:pt idx="11">
                  <c:v>0</c:v>
                </c:pt>
                <c:pt idx="12">
                  <c:v>0.3989422804014327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98-4B2E-8718-8617A81A6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133760"/>
        <c:axId val="256168704"/>
      </c:scatterChart>
      <c:valAx>
        <c:axId val="25613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51236002241292866"/>
              <c:y val="0.919356193379053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168704"/>
        <c:crosses val="autoZero"/>
        <c:crossBetween val="midCat"/>
      </c:valAx>
      <c:valAx>
        <c:axId val="256168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561337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c-Chart</a:t>
            </a:r>
          </a:p>
        </c:rich>
      </c:tx>
      <c:layout>
        <c:manualLayout>
          <c:xMode val="edge"/>
          <c:yMode val="edge"/>
          <c:x val="0.43243318909460637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027074583112654E-2"/>
          <c:y val="0.13793103448275862"/>
          <c:w val="0.70991115904975899"/>
          <c:h val="0.82228116710875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'Solved Problem 4a'!$G$4</c:f>
              <c:strCache>
                <c:ptCount val="1"/>
                <c:pt idx="0">
                  <c:v>UCL = 7.8497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'Solved Problem 4a'!$E$5:$E$6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4a'!$G$5:$G$6</c:f>
              <c:numCache>
                <c:formatCode>0.0000</c:formatCode>
                <c:ptCount val="2"/>
                <c:pt idx="0">
                  <c:v>7.8496835316262992</c:v>
                </c:pt>
                <c:pt idx="1">
                  <c:v>7.8496835316262992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46-4D8E-B0EB-54E50B2BB327}"/>
            </c:ext>
          </c:extLst>
        </c:ser>
        <c:ser>
          <c:idx val="1"/>
          <c:order val="1"/>
          <c:tx>
            <c:strRef>
              <c:f>'Solved Problem 4a'!$H$4</c:f>
              <c:strCache>
                <c:ptCount val="1"/>
                <c:pt idx="0">
                  <c:v>AVE = 3.9000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'Solved Problem 4a'!$E$5:$E$6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4a'!$H$5:$H$6</c:f>
              <c:numCache>
                <c:formatCode>0.0000</c:formatCode>
                <c:ptCount val="2"/>
                <c:pt idx="0">
                  <c:v>3.9</c:v>
                </c:pt>
                <c:pt idx="1">
                  <c:v>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46-4D8E-B0EB-54E50B2BB327}"/>
            </c:ext>
          </c:extLst>
        </c:ser>
        <c:ser>
          <c:idx val="2"/>
          <c:order val="2"/>
          <c:tx>
            <c:strRef>
              <c:f>'Solved Problem 4a'!$I$4</c:f>
              <c:strCache>
                <c:ptCount val="1"/>
                <c:pt idx="0">
                  <c:v>LCL = 0.0000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'Solved Problem 4a'!$E$5:$E$6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4a'!$I$5:$I$6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46-4D8E-B0EB-54E50B2BB32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xVal>
            <c:numRef>
              <c:f>'Solved Problem 4a'!$E$5:$E$6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4a'!$J$5:$J$6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46-4D8E-B0EB-54E50B2BB32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xVal>
            <c:numRef>
              <c:f>'Solved Problem 4a'!$E$5:$E$6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4a'!$F$5:$F$6</c:f>
              <c:numCache>
                <c:formatCode>General</c:formatCode>
                <c:ptCount val="2"/>
                <c:pt idx="0">
                  <c:v>11.7993670632526</c:v>
                </c:pt>
                <c:pt idx="1">
                  <c:v>11.7993670632526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46-4D8E-B0EB-54E50B2BB327}"/>
            </c:ext>
          </c:extLst>
        </c:ser>
        <c:ser>
          <c:idx val="5"/>
          <c:order val="5"/>
          <c:tx>
            <c:v>Sample c's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'Solved Problem 4a'!$B$17:$B$36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'Solved Problem 4a'!$C$17:$C$36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46-4D8E-B0EB-54E50B2BB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078208"/>
        <c:axId val="256080128"/>
      </c:scatterChart>
      <c:valAx>
        <c:axId val="256078208"/>
        <c:scaling>
          <c:orientation val="minMax"/>
          <c:max val="21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56080128"/>
        <c:crosses val="autoZero"/>
        <c:crossBetween val="midCat"/>
      </c:valAx>
      <c:valAx>
        <c:axId val="256080128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0782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4125962713365079"/>
          <c:y val="0.39175376053205707"/>
          <c:w val="0.24055972805092066"/>
          <c:h val="0.218557361138937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p-Chart</a:t>
            </a:r>
          </a:p>
        </c:rich>
      </c:tx>
      <c:layout>
        <c:manualLayout>
          <c:xMode val="edge"/>
          <c:yMode val="edge"/>
          <c:x val="0.43165505390962816"/>
          <c:y val="3.20000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978440958753371E-2"/>
          <c:y val="0.13066700694533059"/>
          <c:w val="0.70863371584992185"/>
          <c:h val="0.82933549306117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'Solved Problem 4b'!$G$4</c:f>
              <c:strCache>
                <c:ptCount val="1"/>
                <c:pt idx="0">
                  <c:v>UCL = 0.0792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'Solved Problem 4b'!$E$5:$E$6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4b'!$G$5:$G$6</c:f>
              <c:numCache>
                <c:formatCode>0.0000</c:formatCode>
                <c:ptCount val="2"/>
                <c:pt idx="0">
                  <c:v>7.9191835884530853E-2</c:v>
                </c:pt>
                <c:pt idx="1">
                  <c:v>7.9191835884530853E-2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44-446A-AFB4-3DB89096CEF8}"/>
            </c:ext>
          </c:extLst>
        </c:ser>
        <c:ser>
          <c:idx val="1"/>
          <c:order val="1"/>
          <c:tx>
            <c:strRef>
              <c:f>'Solved Problem 4b'!$H$4</c:f>
              <c:strCache>
                <c:ptCount val="1"/>
                <c:pt idx="0">
                  <c:v>AVE = 0.0400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'Solved Problem 4b'!$E$5:$E$6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4b'!$H$5:$H$6</c:f>
              <c:numCache>
                <c:formatCode>0.0000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44-446A-AFB4-3DB89096CEF8}"/>
            </c:ext>
          </c:extLst>
        </c:ser>
        <c:ser>
          <c:idx val="2"/>
          <c:order val="2"/>
          <c:tx>
            <c:strRef>
              <c:f>'Solved Problem 4b'!$I$4</c:f>
              <c:strCache>
                <c:ptCount val="1"/>
                <c:pt idx="0">
                  <c:v>LCL = 0.0008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'Solved Problem 4b'!$E$5:$E$6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4b'!$I$5:$I$6</c:f>
              <c:numCache>
                <c:formatCode>0.0000</c:formatCode>
                <c:ptCount val="2"/>
                <c:pt idx="0">
                  <c:v>8.0816411546915518E-4</c:v>
                </c:pt>
                <c:pt idx="1">
                  <c:v>8.0816411546915518E-4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44-446A-AFB4-3DB89096CEF8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xVal>
            <c:numRef>
              <c:f>'Solved Problem 4b'!$E$5:$E$6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4b'!$J$5:$J$6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44-446A-AFB4-3DB89096CEF8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xVal>
            <c:numRef>
              <c:f>'Solved Problem 4b'!$E$5:$E$6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'Solved Problem 4b'!$F$5:$F$6</c:f>
              <c:numCache>
                <c:formatCode>General</c:formatCode>
                <c:ptCount val="2"/>
                <c:pt idx="0">
                  <c:v>0.1183836717690617</c:v>
                </c:pt>
                <c:pt idx="1">
                  <c:v>0.1183836717690617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44-446A-AFB4-3DB89096CEF8}"/>
            </c:ext>
          </c:extLst>
        </c:ser>
        <c:ser>
          <c:idx val="5"/>
          <c:order val="5"/>
          <c:tx>
            <c:v>Sample p's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'Solved Problem 4b'!$B$17:$B$36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'Solved Problem 4b'!$C$17:$C$36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44-446A-AFB4-3DB89096C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273408"/>
        <c:axId val="256279680"/>
      </c:scatterChart>
      <c:valAx>
        <c:axId val="256273408"/>
        <c:scaling>
          <c:orientation val="minMax"/>
          <c:max val="21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56279680"/>
        <c:crosses val="autoZero"/>
        <c:crossBetween val="midCat"/>
      </c:valAx>
      <c:valAx>
        <c:axId val="25627968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2734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5139780099201026"/>
          <c:y val="0.39130513899363312"/>
          <c:w val="0.2304472809733861"/>
          <c:h val="0.2194621414461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Runs Tests</a:t>
            </a:r>
          </a:p>
        </c:rich>
      </c:tx>
      <c:layout>
        <c:manualLayout>
          <c:xMode val="edge"/>
          <c:yMode val="edge"/>
          <c:x val="0.39863713798977851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1107325383304"/>
          <c:y val="0.20689655172413793"/>
          <c:w val="0.88074957410562182"/>
          <c:h val="0.65517241379310343"/>
        </c:manualLayout>
      </c:layout>
      <c:scatterChart>
        <c:scatterStyle val="lineMarker"/>
        <c:varyColors val="0"/>
        <c:ser>
          <c:idx val="1"/>
          <c:order val="0"/>
          <c:tx>
            <c:strRef>
              <c:f>'Solved Problem 5'!$I$4</c:f>
              <c:strCache>
                <c:ptCount val="1"/>
                <c:pt idx="0">
                  <c:v>Median = 21.0000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'Solved Problem 5'!$H$5:$H$6</c:f>
              <c:numCache>
                <c:formatCode>General</c:formatCode>
                <c:ptCount val="2"/>
                <c:pt idx="0">
                  <c:v>1</c:v>
                </c:pt>
                <c:pt idx="1">
                  <c:v>20</c:v>
                </c:pt>
              </c:numCache>
            </c:numRef>
          </c:xVal>
          <c:yVal>
            <c:numRef>
              <c:f>'Solved Problem 5'!$I$5:$I$6</c:f>
              <c:numCache>
                <c:formatCode>0.0000</c:formatCode>
                <c:ptCount val="2"/>
                <c:pt idx="0">
                  <c:v>21</c:v>
                </c:pt>
                <c:pt idx="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CF-400B-A192-8C6C353BCD88}"/>
            </c:ext>
          </c:extLst>
        </c:ser>
        <c:ser>
          <c:idx val="5"/>
          <c:order val="1"/>
          <c:tx>
            <c:v>Sample Means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'Solved Problem 5'!$A$16:$A$35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'Solved Problem 5'!$B$16:$B$35</c:f>
              <c:numCache>
                <c:formatCode>General</c:formatCode>
                <c:ptCount val="20"/>
                <c:pt idx="0">
                  <c:v>22</c:v>
                </c:pt>
                <c:pt idx="1">
                  <c:v>17</c:v>
                </c:pt>
                <c:pt idx="2">
                  <c:v>19</c:v>
                </c:pt>
                <c:pt idx="3">
                  <c:v>25</c:v>
                </c:pt>
                <c:pt idx="4">
                  <c:v>18</c:v>
                </c:pt>
                <c:pt idx="5">
                  <c:v>20</c:v>
                </c:pt>
                <c:pt idx="6">
                  <c:v>21</c:v>
                </c:pt>
                <c:pt idx="7">
                  <c:v>17</c:v>
                </c:pt>
                <c:pt idx="8">
                  <c:v>23</c:v>
                </c:pt>
                <c:pt idx="9">
                  <c:v>23</c:v>
                </c:pt>
                <c:pt idx="10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CF-400B-A192-8C6C353BC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348928"/>
        <c:axId val="256656896"/>
      </c:scatterChart>
      <c:valAx>
        <c:axId val="218348928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56656896"/>
        <c:crosses val="autoZero"/>
        <c:crossBetween val="midCat"/>
      </c:valAx>
      <c:valAx>
        <c:axId val="256656896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348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043598136726186"/>
          <c:y val="0.91752854440402831"/>
          <c:w val="0.46235146161081564"/>
          <c:h val="5.97939950285771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Mean Contol Chart (</a:t>
            </a:r>
            <a:r>
              <a:rPr lang="en-US" sz="1450" b="1" i="0" u="none" strike="noStrike" baseline="0">
                <a:solidFill>
                  <a:srgbClr val="000000"/>
                </a:solidFill>
                <a:latin typeface="Symbol"/>
              </a:rPr>
              <a:t>s</a:t>
            </a:r>
            <a:r>
              <a:rPr lang="en-US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known)</a:t>
            </a:r>
          </a:p>
        </c:rich>
      </c:tx>
      <c:layout>
        <c:manualLayout>
          <c:xMode val="edge"/>
          <c:yMode val="edge"/>
          <c:x val="0.25045723032335765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422327952118051E-2"/>
          <c:y val="0.13563847401522244"/>
          <c:w val="0.6928708195901836"/>
          <c:h val="0.824469155778803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'Mean Chart (1)'!$G$4</c:f>
              <c:strCache>
                <c:ptCount val="1"/>
                <c:pt idx="0">
                  <c:v>UCL = 12.1400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'Mean Chart (1)'!$E$5:$E$6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'Mean Chart (1)'!$G$5:$G$6</c:f>
              <c:numCache>
                <c:formatCode>0.0000</c:formatCode>
                <c:ptCount val="2"/>
                <c:pt idx="0">
                  <c:v>12.139999999999999</c:v>
                </c:pt>
                <c:pt idx="1">
                  <c:v>12.139999999999999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74-47A4-B795-549D6EFB0F6C}"/>
            </c:ext>
          </c:extLst>
        </c:ser>
        <c:ser>
          <c:idx val="1"/>
          <c:order val="1"/>
          <c:tx>
            <c:strRef>
              <c:f>'Mean Chart (1)'!$H$4</c:f>
              <c:strCache>
                <c:ptCount val="1"/>
                <c:pt idx="0">
                  <c:v>AVE = 12.1100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'Mean Chart (1)'!$E$5:$E$6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'Mean Chart (1)'!$H$5:$H$6</c:f>
              <c:numCache>
                <c:formatCode>0.0000</c:formatCode>
                <c:ptCount val="2"/>
                <c:pt idx="0">
                  <c:v>12.11</c:v>
                </c:pt>
                <c:pt idx="1">
                  <c:v>12.11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74-47A4-B795-549D6EFB0F6C}"/>
            </c:ext>
          </c:extLst>
        </c:ser>
        <c:ser>
          <c:idx val="2"/>
          <c:order val="2"/>
          <c:tx>
            <c:strRef>
              <c:f>'Mean Chart (1)'!$I$4</c:f>
              <c:strCache>
                <c:ptCount val="1"/>
                <c:pt idx="0">
                  <c:v>LCL = 12.0800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'Mean Chart (1)'!$E$5:$E$6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'Mean Chart (1)'!$I$5:$I$6</c:f>
              <c:numCache>
                <c:formatCode>0.0000</c:formatCode>
                <c:ptCount val="2"/>
                <c:pt idx="0">
                  <c:v>12.08</c:v>
                </c:pt>
                <c:pt idx="1">
                  <c:v>12.08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74-47A4-B795-549D6EFB0F6C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xVal>
            <c:numRef>
              <c:f>'Mean Chart (1)'!$E$5:$E$6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'Mean Chart (1)'!$J$5:$J$6</c:f>
              <c:numCache>
                <c:formatCode>General</c:formatCode>
                <c:ptCount val="2"/>
                <c:pt idx="0">
                  <c:v>12.07</c:v>
                </c:pt>
                <c:pt idx="1">
                  <c:v>12.07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74-47A4-B795-549D6EFB0F6C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xVal>
            <c:numRef>
              <c:f>'Mean Chart (1)'!$E$5:$E$6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'Mean Chart (1)'!$F$5:$F$6</c:f>
              <c:numCache>
                <c:formatCode>General</c:formatCode>
                <c:ptCount val="2"/>
                <c:pt idx="0">
                  <c:v>12.149999999999999</c:v>
                </c:pt>
                <c:pt idx="1">
                  <c:v>12.149999999999999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74-47A4-B795-549D6EFB0F6C}"/>
            </c:ext>
          </c:extLst>
        </c:ser>
        <c:ser>
          <c:idx val="5"/>
          <c:order val="5"/>
          <c:tx>
            <c:v>Sample Means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'Mean Chart (1)'!$B$17:$B$116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'Mean Chart (1)'!$C$17:$C$116</c:f>
              <c:numCache>
                <c:formatCode>General</c:formatCode>
                <c:ptCount val="100"/>
                <c:pt idx="0">
                  <c:v>12.1</c:v>
                </c:pt>
                <c:pt idx="1">
                  <c:v>12.12</c:v>
                </c:pt>
                <c:pt idx="2">
                  <c:v>12.11</c:v>
                </c:pt>
                <c:pt idx="3">
                  <c:v>12.1</c:v>
                </c:pt>
                <c:pt idx="4">
                  <c:v>12.12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74-47A4-B795-549D6EFB0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518336"/>
        <c:axId val="227524608"/>
      </c:scatterChart>
      <c:valAx>
        <c:axId val="227518336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27524608"/>
        <c:crosses val="autoZero"/>
        <c:crossBetween val="midCat"/>
      </c:valAx>
      <c:valAx>
        <c:axId val="227524608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5183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4285804966628555"/>
          <c:y val="0.31198425793421203"/>
          <c:w val="0.24000029296910763"/>
          <c:h val="0.384298489905718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Mean Contol Chart (</a:t>
            </a:r>
            <a:r>
              <a:rPr lang="en-US" sz="1500" b="1" i="0" u="none" strike="noStrike" baseline="0">
                <a:solidFill>
                  <a:srgbClr val="000000"/>
                </a:solidFill>
                <a:latin typeface="Symbol"/>
              </a:rPr>
              <a:t>s</a:t>
            </a:r>
            <a:r>
              <a:rPr lang="en-US" sz="1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unknown)</a:t>
            </a:r>
          </a:p>
        </c:rich>
      </c:tx>
      <c:layout>
        <c:manualLayout>
          <c:xMode val="edge"/>
          <c:yMode val="edge"/>
          <c:x val="0.22982492977851451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315834559749451E-2"/>
          <c:y val="0.13563847401522244"/>
          <c:w val="0.7070187551719348"/>
          <c:h val="0.821809577856935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'Mean Chart (2)'!$G$4</c:f>
              <c:strCache>
                <c:ptCount val="1"/>
                <c:pt idx="0">
                  <c:v>UCL = 36.9870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'Mean Chart (2)'!$E$5:$E$6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'Mean Chart (2)'!$G$5:$G$6</c:f>
              <c:numCache>
                <c:formatCode>0.0000</c:formatCode>
                <c:ptCount val="2"/>
                <c:pt idx="0">
                  <c:v>36.986999999999995</c:v>
                </c:pt>
                <c:pt idx="1">
                  <c:v>36.986999999999995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A8-41F8-A80A-942E4B64DCB0}"/>
            </c:ext>
          </c:extLst>
        </c:ser>
        <c:ser>
          <c:idx val="1"/>
          <c:order val="1"/>
          <c:tx>
            <c:strRef>
              <c:f>'Mean Chart (2)'!$H$4</c:f>
              <c:strCache>
                <c:ptCount val="1"/>
                <c:pt idx="0">
                  <c:v>AVE = 30.2467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'Mean Chart (2)'!$E$5:$E$6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'Mean Chart (2)'!$H$5:$H$6</c:f>
              <c:numCache>
                <c:formatCode>0.0000</c:formatCode>
                <c:ptCount val="2"/>
                <c:pt idx="0">
                  <c:v>30.246666666666659</c:v>
                </c:pt>
                <c:pt idx="1">
                  <c:v>30.246666666666659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A8-41F8-A80A-942E4B64DCB0}"/>
            </c:ext>
          </c:extLst>
        </c:ser>
        <c:ser>
          <c:idx val="2"/>
          <c:order val="2"/>
          <c:tx>
            <c:strRef>
              <c:f>'Mean Chart (2)'!$I$4</c:f>
              <c:strCache>
                <c:ptCount val="1"/>
                <c:pt idx="0">
                  <c:v>LCL = 23.5063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'Mean Chart (2)'!$E$5:$E$6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'Mean Chart (2)'!$I$5:$I$6</c:f>
              <c:numCache>
                <c:formatCode>0.0000</c:formatCode>
                <c:ptCount val="2"/>
                <c:pt idx="0">
                  <c:v>23.506333333333327</c:v>
                </c:pt>
                <c:pt idx="1">
                  <c:v>23.506333333333327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A8-41F8-A80A-942E4B64DCB0}"/>
            </c:ext>
          </c:extLst>
        </c:ser>
        <c:ser>
          <c:idx val="5"/>
          <c:order val="3"/>
          <c:tx>
            <c:v>Sample Means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'Mean Chart (2)'!$B$15:$B$114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'Mean Chart (2)'!$C$15:$C$114</c:f>
              <c:numCache>
                <c:formatCode>General</c:formatCode>
                <c:ptCount val="100"/>
                <c:pt idx="0">
                  <c:v>31.8</c:v>
                </c:pt>
                <c:pt idx="1">
                  <c:v>29.4</c:v>
                </c:pt>
                <c:pt idx="2">
                  <c:v>23</c:v>
                </c:pt>
                <c:pt idx="3">
                  <c:v>31.4</c:v>
                </c:pt>
                <c:pt idx="4">
                  <c:v>30</c:v>
                </c:pt>
                <c:pt idx="5">
                  <c:v>30.8</c:v>
                </c:pt>
                <c:pt idx="6">
                  <c:v>30</c:v>
                </c:pt>
                <c:pt idx="7">
                  <c:v>31.4</c:v>
                </c:pt>
                <c:pt idx="8">
                  <c:v>31</c:v>
                </c:pt>
                <c:pt idx="9">
                  <c:v>32.799999999999997</c:v>
                </c:pt>
                <c:pt idx="10">
                  <c:v>33</c:v>
                </c:pt>
                <c:pt idx="11">
                  <c:v>28.4</c:v>
                </c:pt>
                <c:pt idx="12">
                  <c:v>30.8</c:v>
                </c:pt>
                <c:pt idx="13">
                  <c:v>30.2</c:v>
                </c:pt>
                <c:pt idx="14">
                  <c:v>30.4</c:v>
                </c:pt>
                <c:pt idx="15">
                  <c:v>28</c:v>
                </c:pt>
                <c:pt idx="16">
                  <c:v>31.8</c:v>
                </c:pt>
                <c:pt idx="17">
                  <c:v>28.8</c:v>
                </c:pt>
                <c:pt idx="18">
                  <c:v>33.799999999999997</c:v>
                </c:pt>
                <c:pt idx="19">
                  <c:v>28.8</c:v>
                </c:pt>
                <c:pt idx="20">
                  <c:v>32</c:v>
                </c:pt>
                <c:pt idx="21">
                  <c:v>31.8</c:v>
                </c:pt>
                <c:pt idx="22">
                  <c:v>32</c:v>
                </c:pt>
                <c:pt idx="23">
                  <c:v>29.4</c:v>
                </c:pt>
                <c:pt idx="24">
                  <c:v>27.4</c:v>
                </c:pt>
                <c:pt idx="25">
                  <c:v>32.200000000000003</c:v>
                </c:pt>
                <c:pt idx="26">
                  <c:v>26</c:v>
                </c:pt>
                <c:pt idx="27">
                  <c:v>31.6</c:v>
                </c:pt>
                <c:pt idx="28">
                  <c:v>30.6</c:v>
                </c:pt>
                <c:pt idx="29">
                  <c:v>28.8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A8-41F8-A80A-942E4B64D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827072"/>
        <c:axId val="227853824"/>
      </c:scatterChart>
      <c:valAx>
        <c:axId val="227827072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27853824"/>
        <c:crosses val="autoZero"/>
        <c:crossBetween val="midCat"/>
      </c:valAx>
      <c:valAx>
        <c:axId val="227853824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827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74174696460039"/>
          <c:y val="0.30991813702074045"/>
          <c:w val="0.23129259383390263"/>
          <c:h val="0.384298489905718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Range Contol Chart</a:t>
            </a:r>
          </a:p>
        </c:rich>
      </c:tx>
      <c:layout>
        <c:manualLayout>
          <c:xMode val="edge"/>
          <c:yMode val="edge"/>
          <c:x val="0.33274992990149432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269724740830183E-2"/>
          <c:y val="0.14324343227860056"/>
          <c:w val="0.67949427867184042"/>
          <c:h val="0.816217293361081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'Range Chart'!$G$4</c:f>
              <c:strCache>
                <c:ptCount val="1"/>
                <c:pt idx="0">
                  <c:v>UCL = 21.0520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'Range 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'Range Chart'!$G$5:$G$6</c:f>
              <c:numCache>
                <c:formatCode>0.0000</c:formatCode>
                <c:ptCount val="2"/>
                <c:pt idx="0">
                  <c:v>21.051999999999996</c:v>
                </c:pt>
                <c:pt idx="1">
                  <c:v>21.051999999999996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D6-488E-B21A-3155DBD75AA4}"/>
            </c:ext>
          </c:extLst>
        </c:ser>
        <c:ser>
          <c:idx val="1"/>
          <c:order val="1"/>
          <c:tx>
            <c:strRef>
              <c:f>'Range Chart'!$H$4</c:f>
              <c:strCache>
                <c:ptCount val="1"/>
                <c:pt idx="0">
                  <c:v>AVE = 9.2333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'Range 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'Range Chart'!$H$5:$H$6</c:f>
              <c:numCache>
                <c:formatCode>0.0000</c:formatCode>
                <c:ptCount val="2"/>
                <c:pt idx="0">
                  <c:v>9.2333333333333325</c:v>
                </c:pt>
                <c:pt idx="1">
                  <c:v>9.2333333333333325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D6-488E-B21A-3155DBD75AA4}"/>
            </c:ext>
          </c:extLst>
        </c:ser>
        <c:ser>
          <c:idx val="2"/>
          <c:order val="2"/>
          <c:tx>
            <c:strRef>
              <c:f>'Range Chart'!$I$4</c:f>
              <c:strCache>
                <c:ptCount val="1"/>
                <c:pt idx="0">
                  <c:v>LCL = 0.0000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'Range 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'Range Chart'!$I$5:$I$6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D6-488E-B21A-3155DBD75AA4}"/>
            </c:ext>
          </c:extLst>
        </c:ser>
        <c:ser>
          <c:idx val="5"/>
          <c:order val="3"/>
          <c:tx>
            <c:v>Sample Ranges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'Range Chart'!$B$15:$B$114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'Range Chart'!$C$15:$C$114</c:f>
              <c:numCache>
                <c:formatCode>General</c:formatCode>
                <c:ptCount val="100"/>
                <c:pt idx="0">
                  <c:v>6</c:v>
                </c:pt>
                <c:pt idx="1">
                  <c:v>4</c:v>
                </c:pt>
                <c:pt idx="2">
                  <c:v>19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25</c:v>
                </c:pt>
                <c:pt idx="10">
                  <c:v>5</c:v>
                </c:pt>
                <c:pt idx="11">
                  <c:v>13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9</c:v>
                </c:pt>
                <c:pt idx="18">
                  <c:v>17</c:v>
                </c:pt>
                <c:pt idx="19">
                  <c:v>5</c:v>
                </c:pt>
                <c:pt idx="20">
                  <c:v>8</c:v>
                </c:pt>
                <c:pt idx="21">
                  <c:v>12</c:v>
                </c:pt>
                <c:pt idx="22">
                  <c:v>4</c:v>
                </c:pt>
                <c:pt idx="23">
                  <c:v>10</c:v>
                </c:pt>
                <c:pt idx="24">
                  <c:v>6</c:v>
                </c:pt>
                <c:pt idx="25">
                  <c:v>7</c:v>
                </c:pt>
                <c:pt idx="26">
                  <c:v>23</c:v>
                </c:pt>
                <c:pt idx="27">
                  <c:v>6</c:v>
                </c:pt>
                <c:pt idx="28">
                  <c:v>8</c:v>
                </c:pt>
                <c:pt idx="29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D6-488E-B21A-3155DBD7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17440"/>
        <c:axId val="233519360"/>
      </c:scatterChart>
      <c:valAx>
        <c:axId val="233517440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33519360"/>
        <c:crosses val="autoZero"/>
        <c:crossBetween val="midCat"/>
      </c:valAx>
      <c:valAx>
        <c:axId val="233519360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517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86738777090814"/>
          <c:y val="0.30817696815900819"/>
          <c:w val="0.20247012448970811"/>
          <c:h val="0.389938204609357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p-Chart</a:t>
            </a:r>
          </a:p>
        </c:rich>
      </c:tx>
      <c:layout>
        <c:manualLayout>
          <c:xMode val="edge"/>
          <c:yMode val="edge"/>
          <c:x val="0.43165505390962816"/>
          <c:y val="3.20000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978440958753395E-2"/>
          <c:y val="0.13066700694533059"/>
          <c:w val="0.70863371584992152"/>
          <c:h val="0.829335493061180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'p-Chart'!$G$4</c:f>
              <c:strCache>
                <c:ptCount val="1"/>
                <c:pt idx="0">
                  <c:v>UCL = 0.2039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'p-Chart'!$E$5:$E$6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'p-Chart'!$G$5:$G$6</c:f>
              <c:numCache>
                <c:formatCode>0.0000</c:formatCode>
                <c:ptCount val="2"/>
                <c:pt idx="0">
                  <c:v>0.2038669270829721</c:v>
                </c:pt>
                <c:pt idx="1">
                  <c:v>0.2038669270829721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A9-4D6B-9544-80C99F7F29FF}"/>
            </c:ext>
          </c:extLst>
        </c:ser>
        <c:ser>
          <c:idx val="1"/>
          <c:order val="1"/>
          <c:tx>
            <c:strRef>
              <c:f>'p-Chart'!$H$4</c:f>
              <c:strCache>
                <c:ptCount val="1"/>
                <c:pt idx="0">
                  <c:v>AVE = 0.1100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'p-Chart'!$E$5:$E$6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'p-Chart'!$H$5:$H$6</c:f>
              <c:numCache>
                <c:formatCode>0.0000</c:formatCode>
                <c:ptCount val="2"/>
                <c:pt idx="0">
                  <c:v>0.11000000000000003</c:v>
                </c:pt>
                <c:pt idx="1">
                  <c:v>0.11000000000000003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A9-4D6B-9544-80C99F7F29FF}"/>
            </c:ext>
          </c:extLst>
        </c:ser>
        <c:ser>
          <c:idx val="2"/>
          <c:order val="2"/>
          <c:tx>
            <c:strRef>
              <c:f>'p-Chart'!$I$4</c:f>
              <c:strCache>
                <c:ptCount val="1"/>
                <c:pt idx="0">
                  <c:v>LCL = 0.0161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'p-Chart'!$E$5:$E$6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'p-Chart'!$I$5:$I$6</c:f>
              <c:numCache>
                <c:formatCode>0.0000</c:formatCode>
                <c:ptCount val="2"/>
                <c:pt idx="0">
                  <c:v>1.6133072917027938E-2</c:v>
                </c:pt>
                <c:pt idx="1">
                  <c:v>1.6133072917027938E-2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A9-4D6B-9544-80C99F7F29FF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xVal>
            <c:numRef>
              <c:f>'p-Chart'!$E$5:$E$6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'p-Chart'!$J$5:$J$6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A9-4D6B-9544-80C99F7F29FF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xVal>
            <c:numRef>
              <c:f>'p-Chart'!$E$5:$E$6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'p-Chart'!$F$5:$F$6</c:f>
              <c:numCache>
                <c:formatCode>General</c:formatCode>
                <c:ptCount val="2"/>
                <c:pt idx="0">
                  <c:v>0.23515590277729614</c:v>
                </c:pt>
                <c:pt idx="1">
                  <c:v>0.23515590277729614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A9-4D6B-9544-80C99F7F29FF}"/>
            </c:ext>
          </c:extLst>
        </c:ser>
        <c:ser>
          <c:idx val="5"/>
          <c:order val="5"/>
          <c:tx>
            <c:v>Sample p's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'p-Chart'!$B$17:$B$116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'p-Chart'!$C$17:$C$116</c:f>
              <c:numCache>
                <c:formatCode>General</c:formatCode>
                <c:ptCount val="100"/>
                <c:pt idx="0">
                  <c:v>7.0000000000000007E-2</c:v>
                </c:pt>
                <c:pt idx="1">
                  <c:v>0.1</c:v>
                </c:pt>
                <c:pt idx="2">
                  <c:v>0.12</c:v>
                </c:pt>
                <c:pt idx="3">
                  <c:v>0.04</c:v>
                </c:pt>
                <c:pt idx="4">
                  <c:v>0.09</c:v>
                </c:pt>
                <c:pt idx="5">
                  <c:v>0.11</c:v>
                </c:pt>
                <c:pt idx="6">
                  <c:v>0.1</c:v>
                </c:pt>
                <c:pt idx="7">
                  <c:v>0.18</c:v>
                </c:pt>
                <c:pt idx="8">
                  <c:v>0.13</c:v>
                </c:pt>
                <c:pt idx="9">
                  <c:v>0.1</c:v>
                </c:pt>
                <c:pt idx="10">
                  <c:v>0.08</c:v>
                </c:pt>
                <c:pt idx="11">
                  <c:v>0.12</c:v>
                </c:pt>
                <c:pt idx="12">
                  <c:v>0.09</c:v>
                </c:pt>
                <c:pt idx="13">
                  <c:v>0.1</c:v>
                </c:pt>
                <c:pt idx="14">
                  <c:v>0.16</c:v>
                </c:pt>
                <c:pt idx="15">
                  <c:v>0.1</c:v>
                </c:pt>
                <c:pt idx="16">
                  <c:v>0.08</c:v>
                </c:pt>
                <c:pt idx="17">
                  <c:v>0.12</c:v>
                </c:pt>
                <c:pt idx="18">
                  <c:v>0.1</c:v>
                </c:pt>
                <c:pt idx="19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A9-4D6B-9544-80C99F7F2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572352"/>
        <c:axId val="227574528"/>
      </c:scatterChart>
      <c:valAx>
        <c:axId val="227572352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27574528"/>
        <c:crosses val="autoZero"/>
        <c:crossBetween val="midCat"/>
      </c:valAx>
      <c:valAx>
        <c:axId val="227574528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5723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5139780099201026"/>
          <c:y val="0.39130513899363312"/>
          <c:w val="0.2304472809733861"/>
          <c:h val="0.2194621414461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c-Chart</a:t>
            </a:r>
          </a:p>
        </c:rich>
      </c:tx>
      <c:layout>
        <c:manualLayout>
          <c:xMode val="edge"/>
          <c:yMode val="edge"/>
          <c:x val="0.43243318909460637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027074583112685E-2"/>
          <c:y val="0.13793103448275879"/>
          <c:w val="0.70991115904975899"/>
          <c:h val="0.82228116710875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'c-Chart'!$G$4</c:f>
              <c:strCache>
                <c:ptCount val="1"/>
                <c:pt idx="0">
                  <c:v>UCL = 7.2434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'c-Chart'!$E$5:$E$6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'c-Chart'!$G$5:$G$6</c:f>
              <c:numCache>
                <c:formatCode>0.0000</c:formatCode>
                <c:ptCount val="2"/>
                <c:pt idx="0">
                  <c:v>7.2434164902525691</c:v>
                </c:pt>
                <c:pt idx="1">
                  <c:v>7.2434164902525691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91-4F2B-8C6D-2099BA3BC18E}"/>
            </c:ext>
          </c:extLst>
        </c:ser>
        <c:ser>
          <c:idx val="1"/>
          <c:order val="1"/>
          <c:tx>
            <c:strRef>
              <c:f>'c-Chart'!$H$4</c:f>
              <c:strCache>
                <c:ptCount val="1"/>
                <c:pt idx="0">
                  <c:v>AVE = 2.5000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'c-Chart'!$E$5:$E$6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'c-Chart'!$H$5:$H$6</c:f>
              <c:numCache>
                <c:formatCode>0.0000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91-4F2B-8C6D-2099BA3BC18E}"/>
            </c:ext>
          </c:extLst>
        </c:ser>
        <c:ser>
          <c:idx val="2"/>
          <c:order val="2"/>
          <c:tx>
            <c:strRef>
              <c:f>'c-Chart'!$I$4</c:f>
              <c:strCache>
                <c:ptCount val="1"/>
                <c:pt idx="0">
                  <c:v>LCL = 0.0000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'c-Chart'!$E$5:$E$6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'c-Chart'!$I$5:$I$6</c:f>
              <c:numCache>
                <c:formatCode>0.0000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91-4F2B-8C6D-2099BA3BC18E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xVal>
            <c:numRef>
              <c:f>'c-Chart'!$E$5:$E$6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'c-Chart'!$J$5:$J$6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91-4F2B-8C6D-2099BA3BC18E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xVal>
            <c:numRef>
              <c:f>'c-Chart'!$E$5:$E$6</c:f>
              <c:numCache>
                <c:formatCode>General</c:formatCode>
                <c:ptCount val="2"/>
                <c:pt idx="0">
                  <c:v>1</c:v>
                </c:pt>
                <c:pt idx="1">
                  <c:v>100</c:v>
                </c:pt>
              </c:numCache>
            </c:numRef>
          </c:xVal>
          <c:yVal>
            <c:numRef>
              <c:f>'c-Chart'!$F$5:$F$6</c:f>
              <c:numCache>
                <c:formatCode>General</c:formatCode>
                <c:ptCount val="2"/>
                <c:pt idx="0">
                  <c:v>8.8245553203367599</c:v>
                </c:pt>
                <c:pt idx="1">
                  <c:v>8.8245553203367599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91-4F2B-8C6D-2099BA3BC18E}"/>
            </c:ext>
          </c:extLst>
        </c:ser>
        <c:ser>
          <c:idx val="5"/>
          <c:order val="5"/>
          <c:tx>
            <c:v>Sample c's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'c-Chart'!$B$17:$B$116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'c-Chart'!$C$17:$C$116</c:f>
              <c:numCache>
                <c:formatCode>General</c:formatCode>
                <c:ptCount val="100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91-4F2B-8C6D-2099BA3BC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441152"/>
        <c:axId val="233447424"/>
      </c:scatterChart>
      <c:valAx>
        <c:axId val="233441152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33447424"/>
        <c:crosses val="autoZero"/>
        <c:crossBetween val="midCat"/>
      </c:valAx>
      <c:valAx>
        <c:axId val="233447424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4411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4125962713365079"/>
          <c:y val="0.39587748432713132"/>
          <c:w val="0.24055972805092066"/>
          <c:h val="0.218557361138937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Runs Tests</a:t>
            </a:r>
          </a:p>
        </c:rich>
      </c:tx>
      <c:layout>
        <c:manualLayout>
          <c:xMode val="edge"/>
          <c:yMode val="edge"/>
          <c:x val="0.39863713798977851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1107325383304"/>
          <c:y val="0.20689655172413793"/>
          <c:w val="0.88074957410562182"/>
          <c:h val="0.65517241379310343"/>
        </c:manualLayout>
      </c:layout>
      <c:scatterChart>
        <c:scatterStyle val="lineMarker"/>
        <c:varyColors val="0"/>
        <c:ser>
          <c:idx val="1"/>
          <c:order val="0"/>
          <c:tx>
            <c:strRef>
              <c:f>'Runs Tests'!$I$4</c:f>
              <c:strCache>
                <c:ptCount val="1"/>
                <c:pt idx="0">
                  <c:v>Median = 11.0000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'Runs Tests'!$H$5:$H$6</c:f>
              <c:numCache>
                <c:formatCode>General</c:formatCode>
                <c:ptCount val="2"/>
                <c:pt idx="0">
                  <c:v>1</c:v>
                </c:pt>
                <c:pt idx="1">
                  <c:v>20</c:v>
                </c:pt>
              </c:numCache>
            </c:numRef>
          </c:xVal>
          <c:yVal>
            <c:numRef>
              <c:f>'Runs Tests'!$I$5:$I$6</c:f>
              <c:numCache>
                <c:formatCode>0.0000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CE-448C-A4BD-EAAA6B9E7C7A}"/>
            </c:ext>
          </c:extLst>
        </c:ser>
        <c:ser>
          <c:idx val="5"/>
          <c:order val="1"/>
          <c:tx>
            <c:v>Sample Means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'Runs Tests'!$A$16:$A$115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'Runs Tests'!$B$16:$B$115</c:f>
              <c:numCache>
                <c:formatCode>General</c:formatCode>
                <c:ptCount val="100"/>
                <c:pt idx="0">
                  <c:v>10</c:v>
                </c:pt>
                <c:pt idx="1">
                  <c:v>10.4</c:v>
                </c:pt>
                <c:pt idx="2">
                  <c:v>10.199999999999999</c:v>
                </c:pt>
                <c:pt idx="3">
                  <c:v>11.5</c:v>
                </c:pt>
                <c:pt idx="4">
                  <c:v>10.8</c:v>
                </c:pt>
                <c:pt idx="5">
                  <c:v>11.6</c:v>
                </c:pt>
                <c:pt idx="6">
                  <c:v>11.1</c:v>
                </c:pt>
                <c:pt idx="7">
                  <c:v>11.2</c:v>
                </c:pt>
                <c:pt idx="8">
                  <c:v>10.6</c:v>
                </c:pt>
                <c:pt idx="9">
                  <c:v>10.9</c:v>
                </c:pt>
                <c:pt idx="10">
                  <c:v>10.7</c:v>
                </c:pt>
                <c:pt idx="11">
                  <c:v>11.3</c:v>
                </c:pt>
                <c:pt idx="12">
                  <c:v>10.8</c:v>
                </c:pt>
                <c:pt idx="13">
                  <c:v>11.8</c:v>
                </c:pt>
                <c:pt idx="14">
                  <c:v>11.2</c:v>
                </c:pt>
                <c:pt idx="15">
                  <c:v>11.6</c:v>
                </c:pt>
                <c:pt idx="16">
                  <c:v>11.2</c:v>
                </c:pt>
                <c:pt idx="17">
                  <c:v>10.6</c:v>
                </c:pt>
                <c:pt idx="18">
                  <c:v>10.7</c:v>
                </c:pt>
                <c:pt idx="19">
                  <c:v>11.9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CE-448C-A4BD-EAAA6B9E7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645952"/>
        <c:axId val="233648128"/>
      </c:scatterChart>
      <c:valAx>
        <c:axId val="233645952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33648128"/>
        <c:crosses val="autoZero"/>
        <c:crossBetween val="midCat"/>
      </c:valAx>
      <c:valAx>
        <c:axId val="233648128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6459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043598136726186"/>
          <c:y val="0.91752854440402831"/>
          <c:w val="0.46235146161081564"/>
          <c:h val="5.97939950285771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Sample Means</a:t>
            </a:r>
          </a:p>
        </c:rich>
      </c:tx>
      <c:layout>
        <c:manualLayout>
          <c:xMode val="edge"/>
          <c:yMode val="edge"/>
          <c:x val="0.36171944334296341"/>
          <c:y val="2.4742509660741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315834559749451E-2"/>
          <c:y val="0.13563847401522244"/>
          <c:w val="0.81733057648369489"/>
          <c:h val="0.82180957785693598"/>
        </c:manualLayout>
      </c:layout>
      <c:scatterChart>
        <c:scatterStyle val="lineMarker"/>
        <c:varyColors val="0"/>
        <c:ser>
          <c:idx val="5"/>
          <c:order val="0"/>
          <c:tx>
            <c:v>Sample Means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'Example 1a'!$B$7:$B$31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'Example 1a'!$C$7:$C$31</c:f>
              <c:numCache>
                <c:formatCode>General</c:formatCode>
                <c:ptCount val="25"/>
                <c:pt idx="0">
                  <c:v>12.1</c:v>
                </c:pt>
                <c:pt idx="1">
                  <c:v>12.12</c:v>
                </c:pt>
                <c:pt idx="2">
                  <c:v>12.11</c:v>
                </c:pt>
                <c:pt idx="3">
                  <c:v>12.1</c:v>
                </c:pt>
                <c:pt idx="4">
                  <c:v>12.12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C3-4AE6-9928-C74D4E4D8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144384"/>
        <c:axId val="242146304"/>
      </c:scatterChart>
      <c:valAx>
        <c:axId val="242144384"/>
        <c:scaling>
          <c:orientation val="minMax"/>
          <c:max val="21"/>
          <c:min val="0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1" i="0" baseline="0"/>
            </a:pPr>
            <a:endParaRPr lang="en-US"/>
          </a:p>
        </c:txPr>
        <c:crossAx val="242146304"/>
        <c:crosses val="autoZero"/>
        <c:crossBetween val="midCat"/>
      </c:valAx>
      <c:valAx>
        <c:axId val="242146304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144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15.emf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1.emf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3.emf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1</xdr:row>
      <xdr:rowOff>30480</xdr:rowOff>
    </xdr:from>
    <xdr:to>
      <xdr:col>9</xdr:col>
      <xdr:colOff>601980</xdr:colOff>
      <xdr:row>18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152400</xdr:colOff>
          <xdr:row>5</xdr:row>
          <xdr:rowOff>171450</xdr:rowOff>
        </xdr:to>
        <xdr:sp macro="" textlink="">
          <xdr:nvSpPr>
            <xdr:cNvPr id="1025" name="Spin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200026</xdr:colOff>
      <xdr:row>6</xdr:row>
      <xdr:rowOff>19051</xdr:rowOff>
    </xdr:from>
    <xdr:to>
      <xdr:col>22</xdr:col>
      <xdr:colOff>514351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0</xdr:row>
          <xdr:rowOff>66675</xdr:rowOff>
        </xdr:from>
        <xdr:to>
          <xdr:col>4</xdr:col>
          <xdr:colOff>571500</xdr:colOff>
          <xdr:row>1</xdr:row>
          <xdr:rowOff>161925</xdr:rowOff>
        </xdr:to>
        <xdr:sp macro="" textlink="">
          <xdr:nvSpPr>
            <xdr:cNvPr id="50177" name="CommandButton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A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97155</xdr:rowOff>
    </xdr:from>
    <xdr:to>
      <xdr:col>12</xdr:col>
      <xdr:colOff>592455</xdr:colOff>
      <xdr:row>22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0</xdr:rowOff>
        </xdr:from>
        <xdr:to>
          <xdr:col>4</xdr:col>
          <xdr:colOff>171450</xdr:colOff>
          <xdr:row>6</xdr:row>
          <xdr:rowOff>171450</xdr:rowOff>
        </xdr:to>
        <xdr:sp macro="" textlink="">
          <xdr:nvSpPr>
            <xdr:cNvPr id="9217" name="Spin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B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28575</xdr:rowOff>
        </xdr:from>
        <xdr:to>
          <xdr:col>3</xdr:col>
          <xdr:colOff>552450</xdr:colOff>
          <xdr:row>1</xdr:row>
          <xdr:rowOff>133350</xdr:rowOff>
        </xdr:to>
        <xdr:sp macro="" textlink="">
          <xdr:nvSpPr>
            <xdr:cNvPr id="9218" name="CommandButton1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B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85725</xdr:rowOff>
    </xdr:from>
    <xdr:to>
      <xdr:col>12</xdr:col>
      <xdr:colOff>565785</xdr:colOff>
      <xdr:row>22</xdr:row>
      <xdr:rowOff>17145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133350</xdr:rowOff>
        </xdr:to>
        <xdr:sp macro="" textlink="">
          <xdr:nvSpPr>
            <xdr:cNvPr id="10241" name="CommandButton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C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</xdr:colOff>
      <xdr:row>0</xdr:row>
      <xdr:rowOff>104775</xdr:rowOff>
    </xdr:from>
    <xdr:to>
      <xdr:col>12</xdr:col>
      <xdr:colOff>586740</xdr:colOff>
      <xdr:row>21</xdr:row>
      <xdr:rowOff>150495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123825</xdr:rowOff>
        </xdr:to>
        <xdr:sp macro="" textlink="">
          <xdr:nvSpPr>
            <xdr:cNvPr id="11265" name="CommandButton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D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114300</xdr:rowOff>
    </xdr:from>
    <xdr:to>
      <xdr:col>12</xdr:col>
      <xdr:colOff>575310</xdr:colOff>
      <xdr:row>22</xdr:row>
      <xdr:rowOff>43815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47625</xdr:rowOff>
        </xdr:from>
        <xdr:to>
          <xdr:col>3</xdr:col>
          <xdr:colOff>552450</xdr:colOff>
          <xdr:row>1</xdr:row>
          <xdr:rowOff>133350</xdr:rowOff>
        </xdr:to>
        <xdr:sp macro="" textlink="">
          <xdr:nvSpPr>
            <xdr:cNvPr id="12289" name="CommandButton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E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0</xdr:rowOff>
        </xdr:from>
        <xdr:to>
          <xdr:col>4</xdr:col>
          <xdr:colOff>171450</xdr:colOff>
          <xdr:row>6</xdr:row>
          <xdr:rowOff>171450</xdr:rowOff>
        </xdr:to>
        <xdr:sp macro="" textlink="">
          <xdr:nvSpPr>
            <xdr:cNvPr id="12290" name="SpinButton1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E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95250</xdr:rowOff>
    </xdr:from>
    <xdr:to>
      <xdr:col>12</xdr:col>
      <xdr:colOff>577215</xdr:colOff>
      <xdr:row>22</xdr:row>
      <xdr:rowOff>40005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9525</xdr:rowOff>
        </xdr:from>
        <xdr:to>
          <xdr:col>4</xdr:col>
          <xdr:colOff>171450</xdr:colOff>
          <xdr:row>7</xdr:row>
          <xdr:rowOff>0</xdr:rowOff>
        </xdr:to>
        <xdr:sp macro="" textlink="">
          <xdr:nvSpPr>
            <xdr:cNvPr id="13313" name="SpinButton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F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47625</xdr:rowOff>
        </xdr:from>
        <xdr:to>
          <xdr:col>3</xdr:col>
          <xdr:colOff>552450</xdr:colOff>
          <xdr:row>1</xdr:row>
          <xdr:rowOff>133350</xdr:rowOff>
        </xdr:to>
        <xdr:sp macro="" textlink="">
          <xdr:nvSpPr>
            <xdr:cNvPr id="13314" name="CommandButton1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F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91440</xdr:rowOff>
    </xdr:from>
    <xdr:to>
      <xdr:col>14</xdr:col>
      <xdr:colOff>510540</xdr:colOff>
      <xdr:row>22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123825</xdr:rowOff>
        </xdr:to>
        <xdr:sp macro="" textlink="">
          <xdr:nvSpPr>
            <xdr:cNvPr id="14337" name="CommandButton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1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123825</xdr:rowOff>
        </xdr:to>
        <xdr:sp macro="" textlink="">
          <xdr:nvSpPr>
            <xdr:cNvPr id="15361" name="CommandButton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1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1</xdr:row>
      <xdr:rowOff>30480</xdr:rowOff>
    </xdr:from>
    <xdr:to>
      <xdr:col>9</xdr:col>
      <xdr:colOff>601980</xdr:colOff>
      <xdr:row>18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152400</xdr:colOff>
          <xdr:row>5</xdr:row>
          <xdr:rowOff>171450</xdr:rowOff>
        </xdr:to>
        <xdr:sp macro="" textlink="">
          <xdr:nvSpPr>
            <xdr:cNvPr id="16385" name="SpinButton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1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200026</xdr:colOff>
      <xdr:row>6</xdr:row>
      <xdr:rowOff>19051</xdr:rowOff>
    </xdr:from>
    <xdr:to>
      <xdr:col>22</xdr:col>
      <xdr:colOff>514351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0</xdr:row>
          <xdr:rowOff>66675</xdr:rowOff>
        </xdr:from>
        <xdr:to>
          <xdr:col>4</xdr:col>
          <xdr:colOff>571500</xdr:colOff>
          <xdr:row>1</xdr:row>
          <xdr:rowOff>161925</xdr:rowOff>
        </xdr:to>
        <xdr:sp macro="" textlink="">
          <xdr:nvSpPr>
            <xdr:cNvPr id="56321" name="CommandButton1" hidden="1">
              <a:extLst>
                <a:ext uri="{63B3BB69-23CF-44E3-9099-C40C66FF867C}">
                  <a14:compatExt spid="_x0000_s56321"/>
                </a:ext>
                <a:ext uri="{FF2B5EF4-FFF2-40B4-BE49-F238E27FC236}">
                  <a16:creationId xmlns:a16="http://schemas.microsoft.com/office/drawing/2014/main" id="{00000000-0008-0000-1300-000001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200026</xdr:colOff>
      <xdr:row>6</xdr:row>
      <xdr:rowOff>19051</xdr:rowOff>
    </xdr:from>
    <xdr:to>
      <xdr:col>22</xdr:col>
      <xdr:colOff>514351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0</xdr:row>
          <xdr:rowOff>66675</xdr:rowOff>
        </xdr:from>
        <xdr:to>
          <xdr:col>4</xdr:col>
          <xdr:colOff>571500</xdr:colOff>
          <xdr:row>2</xdr:row>
          <xdr:rowOff>0</xdr:rowOff>
        </xdr:to>
        <xdr:sp macro="" textlink="">
          <xdr:nvSpPr>
            <xdr:cNvPr id="24577" name="CommandButton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104775</xdr:rowOff>
    </xdr:from>
    <xdr:to>
      <xdr:col>12</xdr:col>
      <xdr:colOff>575310</xdr:colOff>
      <xdr:row>22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133350</xdr:rowOff>
        </xdr:to>
        <xdr:sp macro="" textlink="">
          <xdr:nvSpPr>
            <xdr:cNvPr id="17409" name="CommandButton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4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</xdr:colOff>
      <xdr:row>0</xdr:row>
      <xdr:rowOff>142875</xdr:rowOff>
    </xdr:from>
    <xdr:to>
      <xdr:col>12</xdr:col>
      <xdr:colOff>529590</xdr:colOff>
      <xdr:row>22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123825</xdr:rowOff>
        </xdr:to>
        <xdr:sp macro="" textlink="">
          <xdr:nvSpPr>
            <xdr:cNvPr id="18433" name="CommandButton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5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1</xdr:row>
      <xdr:rowOff>30480</xdr:rowOff>
    </xdr:from>
    <xdr:to>
      <xdr:col>9</xdr:col>
      <xdr:colOff>601980</xdr:colOff>
      <xdr:row>18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152400</xdr:colOff>
          <xdr:row>5</xdr:row>
          <xdr:rowOff>171450</xdr:rowOff>
        </xdr:to>
        <xdr:sp macro="" textlink="">
          <xdr:nvSpPr>
            <xdr:cNvPr id="19457" name="SpinButton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16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152400</xdr:rowOff>
    </xdr:from>
    <xdr:to>
      <xdr:col>12</xdr:col>
      <xdr:colOff>567690</xdr:colOff>
      <xdr:row>22</xdr:row>
      <xdr:rowOff>97155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9525</xdr:rowOff>
        </xdr:from>
        <xdr:to>
          <xdr:col>4</xdr:col>
          <xdr:colOff>171450</xdr:colOff>
          <xdr:row>7</xdr:row>
          <xdr:rowOff>0</xdr:rowOff>
        </xdr:to>
        <xdr:sp macro="" textlink="">
          <xdr:nvSpPr>
            <xdr:cNvPr id="20481" name="SpinButton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17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47625</xdr:rowOff>
        </xdr:from>
        <xdr:to>
          <xdr:col>3</xdr:col>
          <xdr:colOff>552450</xdr:colOff>
          <xdr:row>1</xdr:row>
          <xdr:rowOff>133350</xdr:rowOff>
        </xdr:to>
        <xdr:sp macro="" textlink="">
          <xdr:nvSpPr>
            <xdr:cNvPr id="20482" name="CommandButton1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17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0</xdr:rowOff>
    </xdr:from>
    <xdr:to>
      <xdr:col>12</xdr:col>
      <xdr:colOff>565785</xdr:colOff>
      <xdr:row>22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47625</xdr:rowOff>
        </xdr:from>
        <xdr:to>
          <xdr:col>3</xdr:col>
          <xdr:colOff>552450</xdr:colOff>
          <xdr:row>1</xdr:row>
          <xdr:rowOff>133350</xdr:rowOff>
        </xdr:to>
        <xdr:sp macro="" textlink="">
          <xdr:nvSpPr>
            <xdr:cNvPr id="21505" name="CommandButton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18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0</xdr:rowOff>
        </xdr:from>
        <xdr:to>
          <xdr:col>4</xdr:col>
          <xdr:colOff>171450</xdr:colOff>
          <xdr:row>6</xdr:row>
          <xdr:rowOff>171450</xdr:rowOff>
        </xdr:to>
        <xdr:sp macro="" textlink="">
          <xdr:nvSpPr>
            <xdr:cNvPr id="21506" name="SpinButton1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18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91440</xdr:rowOff>
    </xdr:from>
    <xdr:to>
      <xdr:col>14</xdr:col>
      <xdr:colOff>510540</xdr:colOff>
      <xdr:row>22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123825</xdr:rowOff>
        </xdr:to>
        <xdr:sp macro="" textlink="">
          <xdr:nvSpPr>
            <xdr:cNvPr id="22529" name="CommandButton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19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123825</xdr:rowOff>
        </xdr:to>
        <xdr:sp macro="" textlink="">
          <xdr:nvSpPr>
            <xdr:cNvPr id="23553" name="CommandButton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1A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154305</xdr:rowOff>
    </xdr:from>
    <xdr:to>
      <xdr:col>13</xdr:col>
      <xdr:colOff>11430</xdr:colOff>
      <xdr:row>22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0</xdr:rowOff>
        </xdr:from>
        <xdr:to>
          <xdr:col>4</xdr:col>
          <xdr:colOff>171450</xdr:colOff>
          <xdr:row>7</xdr:row>
          <xdr:rowOff>0</xdr:rowOff>
        </xdr:to>
        <xdr:sp macro="" textlink="">
          <xdr:nvSpPr>
            <xdr:cNvPr id="2049" name="Spin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28575</xdr:rowOff>
        </xdr:from>
        <xdr:to>
          <xdr:col>3</xdr:col>
          <xdr:colOff>552450</xdr:colOff>
          <xdr:row>1</xdr:row>
          <xdr:rowOff>133350</xdr:rowOff>
        </xdr:to>
        <xdr:sp macro="" textlink="">
          <xdr:nvSpPr>
            <xdr:cNvPr id="2050" name="CommandButton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247651</xdr:colOff>
      <xdr:row>0</xdr:row>
      <xdr:rowOff>133350</xdr:rowOff>
    </xdr:from>
    <xdr:to>
      <xdr:col>12</xdr:col>
      <xdr:colOff>561976</xdr:colOff>
      <xdr:row>22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133350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220980</xdr:colOff>
      <xdr:row>2</xdr:row>
      <xdr:rowOff>0</xdr:rowOff>
    </xdr:from>
    <xdr:to>
      <xdr:col>13</xdr:col>
      <xdr:colOff>333375</xdr:colOff>
      <xdr:row>23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123825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</xdr:row>
      <xdr:rowOff>28575</xdr:rowOff>
    </xdr:from>
    <xdr:to>
      <xdr:col>13</xdr:col>
      <xdr:colOff>99060</xdr:colOff>
      <xdr:row>22</xdr:row>
      <xdr:rowOff>120015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47625</xdr:rowOff>
        </xdr:from>
        <xdr:to>
          <xdr:col>3</xdr:col>
          <xdr:colOff>552450</xdr:colOff>
          <xdr:row>1</xdr:row>
          <xdr:rowOff>133350</xdr:rowOff>
        </xdr:to>
        <xdr:sp macro="" textlink="">
          <xdr:nvSpPr>
            <xdr:cNvPr id="5121" name="CommandButton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6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0</xdr:rowOff>
        </xdr:from>
        <xdr:to>
          <xdr:col>4</xdr:col>
          <xdr:colOff>171450</xdr:colOff>
          <xdr:row>6</xdr:row>
          <xdr:rowOff>171450</xdr:rowOff>
        </xdr:to>
        <xdr:sp macro="" textlink="">
          <xdr:nvSpPr>
            <xdr:cNvPr id="5122" name="SpinButton1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6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76200</xdr:rowOff>
    </xdr:from>
    <xdr:to>
      <xdr:col>12</xdr:col>
      <xdr:colOff>586740</xdr:colOff>
      <xdr:row>22</xdr:row>
      <xdr:rowOff>20955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9525</xdr:rowOff>
        </xdr:from>
        <xdr:to>
          <xdr:col>4</xdr:col>
          <xdr:colOff>171450</xdr:colOff>
          <xdr:row>7</xdr:row>
          <xdr:rowOff>0</xdr:rowOff>
        </xdr:to>
        <xdr:sp macro="" textlink="">
          <xdr:nvSpPr>
            <xdr:cNvPr id="6145" name="SpinButton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47625</xdr:rowOff>
        </xdr:from>
        <xdr:to>
          <xdr:col>3</xdr:col>
          <xdr:colOff>552450</xdr:colOff>
          <xdr:row>1</xdr:row>
          <xdr:rowOff>133350</xdr:rowOff>
        </xdr:to>
        <xdr:sp macro="" textlink="">
          <xdr:nvSpPr>
            <xdr:cNvPr id="6146" name="CommandButton1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91440</xdr:rowOff>
    </xdr:from>
    <xdr:to>
      <xdr:col>14</xdr:col>
      <xdr:colOff>510540</xdr:colOff>
      <xdr:row>22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123825</xdr:rowOff>
        </xdr:to>
        <xdr:sp macro="" textlink="">
          <xdr:nvSpPr>
            <xdr:cNvPr id="7169" name="CommandButton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3</xdr:col>
          <xdr:colOff>552450</xdr:colOff>
          <xdr:row>1</xdr:row>
          <xdr:rowOff>123825</xdr:rowOff>
        </xdr:to>
        <xdr:sp macro="" textlink="">
          <xdr:nvSpPr>
            <xdr:cNvPr id="8193" name="CommandButton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9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0.emf"/><Relationship Id="rId4" Type="http://schemas.openxmlformats.org/officeDocument/2006/relationships/control" Target="../activeX/activeX1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1.emf"/><Relationship Id="rId4" Type="http://schemas.openxmlformats.org/officeDocument/2006/relationships/control" Target="../activeX/activeX1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1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15.xml"/><Relationship Id="rId5" Type="http://schemas.openxmlformats.org/officeDocument/2006/relationships/image" Target="../media/image12.emf"/><Relationship Id="rId4" Type="http://schemas.openxmlformats.org/officeDocument/2006/relationships/control" Target="../activeX/activeX1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3.emf"/><Relationship Id="rId4" Type="http://schemas.openxmlformats.org/officeDocument/2006/relationships/control" Target="../activeX/activeX1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4.emf"/><Relationship Id="rId4" Type="http://schemas.openxmlformats.org/officeDocument/2006/relationships/control" Target="../activeX/activeX1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7" Type="http://schemas.openxmlformats.org/officeDocument/2006/relationships/image" Target="../media/image15.emf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6" Type="http://schemas.openxmlformats.org/officeDocument/2006/relationships/control" Target="../activeX/activeX19.xml"/><Relationship Id="rId5" Type="http://schemas.openxmlformats.org/officeDocument/2006/relationships/image" Target="../media/image1.emf"/><Relationship Id="rId4" Type="http://schemas.openxmlformats.org/officeDocument/2006/relationships/control" Target="../activeX/activeX18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7" Type="http://schemas.openxmlformats.org/officeDocument/2006/relationships/image" Target="../media/image1.emf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6" Type="http://schemas.openxmlformats.org/officeDocument/2006/relationships/control" Target="../activeX/activeX21.xml"/><Relationship Id="rId5" Type="http://schemas.openxmlformats.org/officeDocument/2006/relationships/image" Target="../media/image16.emf"/><Relationship Id="rId4" Type="http://schemas.openxmlformats.org/officeDocument/2006/relationships/control" Target="../activeX/activeX2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7.emf"/><Relationship Id="rId4" Type="http://schemas.openxmlformats.org/officeDocument/2006/relationships/control" Target="../activeX/activeX2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8.emf"/><Relationship Id="rId4" Type="http://schemas.openxmlformats.org/officeDocument/2006/relationships/control" Target="../activeX/activeX2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emf"/><Relationship Id="rId4" Type="http://schemas.openxmlformats.org/officeDocument/2006/relationships/control" Target="../activeX/activeX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19.emf"/><Relationship Id="rId4" Type="http://schemas.openxmlformats.org/officeDocument/2006/relationships/control" Target="../activeX/activeX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20.emf"/><Relationship Id="rId4" Type="http://schemas.openxmlformats.org/officeDocument/2006/relationships/control" Target="../activeX/activeX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21.emf"/><Relationship Id="rId4" Type="http://schemas.openxmlformats.org/officeDocument/2006/relationships/control" Target="../activeX/activeX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1.emf"/><Relationship Id="rId4" Type="http://schemas.openxmlformats.org/officeDocument/2006/relationships/control" Target="../activeX/activeX28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7" Type="http://schemas.openxmlformats.org/officeDocument/2006/relationships/image" Target="../media/image1.emf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6" Type="http://schemas.openxmlformats.org/officeDocument/2006/relationships/control" Target="../activeX/activeX30.xml"/><Relationship Id="rId5" Type="http://schemas.openxmlformats.org/officeDocument/2006/relationships/image" Target="../media/image22.emf"/><Relationship Id="rId4" Type="http://schemas.openxmlformats.org/officeDocument/2006/relationships/control" Target="../activeX/activeX2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7" Type="http://schemas.openxmlformats.org/officeDocument/2006/relationships/image" Target="../media/image23.emf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6" Type="http://schemas.openxmlformats.org/officeDocument/2006/relationships/control" Target="../activeX/activeX32.xml"/><Relationship Id="rId5" Type="http://schemas.openxmlformats.org/officeDocument/2006/relationships/image" Target="../media/image1.emf"/><Relationship Id="rId4" Type="http://schemas.openxmlformats.org/officeDocument/2006/relationships/control" Target="../activeX/activeX31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24.emf"/><Relationship Id="rId4" Type="http://schemas.openxmlformats.org/officeDocument/2006/relationships/control" Target="../activeX/activeX3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5" Type="http://schemas.openxmlformats.org/officeDocument/2006/relationships/image" Target="../media/image25.emf"/><Relationship Id="rId4" Type="http://schemas.openxmlformats.org/officeDocument/2006/relationships/control" Target="../activeX/activeX3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6.emf"/><Relationship Id="rId4" Type="http://schemas.openxmlformats.org/officeDocument/2006/relationships/control" Target="../activeX/activeX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7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8.xml"/><Relationship Id="rId5" Type="http://schemas.openxmlformats.org/officeDocument/2006/relationships/image" Target="../media/image1.emf"/><Relationship Id="rId4" Type="http://schemas.openxmlformats.org/officeDocument/2006/relationships/control" Target="../activeX/activeX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0.xml"/><Relationship Id="rId5" Type="http://schemas.openxmlformats.org/officeDocument/2006/relationships/image" Target="../media/image8.emf"/><Relationship Id="rId4" Type="http://schemas.openxmlformats.org/officeDocument/2006/relationships/control" Target="../activeX/activeX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9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26"/>
  <sheetViews>
    <sheetView workbookViewId="0"/>
  </sheetViews>
  <sheetFormatPr defaultColWidth="9.140625" defaultRowHeight="12.75" x14ac:dyDescent="0.2"/>
  <cols>
    <col min="1" max="1" width="2.7109375" style="154" customWidth="1"/>
    <col min="2" max="2" width="4.7109375" style="154" customWidth="1"/>
    <col min="3" max="3" width="16.85546875" style="154" customWidth="1"/>
    <col min="4" max="4" width="27.7109375" style="154" customWidth="1"/>
    <col min="5" max="5" width="2.7109375" style="154" customWidth="1"/>
    <col min="6" max="6" width="4.7109375" style="154" customWidth="1"/>
    <col min="7" max="7" width="16.85546875" style="154" customWidth="1"/>
    <col min="8" max="8" width="27.7109375" style="154" customWidth="1"/>
    <col min="9" max="9" width="2.7109375" style="154" customWidth="1"/>
    <col min="10" max="16384" width="9.140625" style="154"/>
  </cols>
  <sheetData>
    <row r="1" spans="1:9" s="157" customFormat="1" ht="18" x14ac:dyDescent="0.25">
      <c r="A1" s="158"/>
      <c r="B1" s="156" t="s">
        <v>112</v>
      </c>
      <c r="C1" s="156"/>
      <c r="D1" s="156"/>
      <c r="E1" s="156"/>
      <c r="F1" s="156"/>
      <c r="G1" s="156"/>
      <c r="H1" s="156"/>
      <c r="I1" s="156"/>
    </row>
    <row r="2" spans="1:9" s="157" customFormat="1" ht="18" x14ac:dyDescent="0.25">
      <c r="A2" s="156"/>
      <c r="B2" s="156" t="s">
        <v>0</v>
      </c>
      <c r="C2" s="156"/>
      <c r="D2" s="156"/>
      <c r="E2" s="156"/>
      <c r="F2" s="156"/>
      <c r="G2" s="156"/>
      <c r="H2" s="156"/>
      <c r="I2" s="156"/>
    </row>
    <row r="3" spans="1:9" s="157" customFormat="1" ht="18" x14ac:dyDescent="0.25">
      <c r="A3" s="156"/>
      <c r="B3" s="156" t="s">
        <v>131</v>
      </c>
      <c r="C3" s="156"/>
      <c r="D3" s="156"/>
      <c r="E3" s="156"/>
      <c r="F3" s="156"/>
      <c r="G3" s="156"/>
      <c r="H3" s="156"/>
      <c r="I3" s="156"/>
    </row>
    <row r="5" spans="1:9" x14ac:dyDescent="0.2">
      <c r="B5" s="155" t="s">
        <v>1</v>
      </c>
    </row>
    <row r="6" spans="1:9" x14ac:dyDescent="0.2">
      <c r="D6" s="155"/>
    </row>
    <row r="7" spans="1:9" x14ac:dyDescent="0.2">
      <c r="C7" s="155" t="s">
        <v>2</v>
      </c>
      <c r="D7" s="159" t="s">
        <v>3</v>
      </c>
      <c r="H7" s="160" t="s">
        <v>26</v>
      </c>
    </row>
    <row r="8" spans="1:9" x14ac:dyDescent="0.2">
      <c r="D8" s="160" t="s">
        <v>122</v>
      </c>
      <c r="G8" s="155"/>
      <c r="H8" s="160" t="s">
        <v>4</v>
      </c>
    </row>
    <row r="9" spans="1:9" x14ac:dyDescent="0.2">
      <c r="C9" s="155"/>
      <c r="D9" s="161" t="s">
        <v>5</v>
      </c>
      <c r="G9" s="155"/>
      <c r="H9" s="160" t="s">
        <v>6</v>
      </c>
    </row>
    <row r="10" spans="1:9" x14ac:dyDescent="0.2">
      <c r="C10" s="155"/>
      <c r="D10" s="161" t="s">
        <v>7</v>
      </c>
      <c r="G10" s="155"/>
      <c r="H10" s="160" t="s">
        <v>8</v>
      </c>
    </row>
    <row r="11" spans="1:9" x14ac:dyDescent="0.2">
      <c r="C11" s="155"/>
      <c r="D11" s="161" t="s">
        <v>9</v>
      </c>
    </row>
    <row r="12" spans="1:9" x14ac:dyDescent="0.2">
      <c r="C12" s="155"/>
      <c r="D12" s="161" t="s">
        <v>10</v>
      </c>
      <c r="G12" s="155" t="s">
        <v>11</v>
      </c>
      <c r="H12" s="160" t="s">
        <v>12</v>
      </c>
    </row>
    <row r="13" spans="1:9" x14ac:dyDescent="0.2">
      <c r="C13" s="155"/>
      <c r="D13" s="161" t="s">
        <v>13</v>
      </c>
      <c r="G13" s="155"/>
      <c r="H13" s="160" t="s">
        <v>129</v>
      </c>
    </row>
    <row r="14" spans="1:9" x14ac:dyDescent="0.2">
      <c r="C14" s="155"/>
      <c r="D14" s="161" t="s">
        <v>14</v>
      </c>
      <c r="H14" s="160" t="s">
        <v>130</v>
      </c>
    </row>
    <row r="15" spans="1:9" x14ac:dyDescent="0.2">
      <c r="C15" s="155"/>
      <c r="D15" s="159" t="s">
        <v>16</v>
      </c>
      <c r="G15" s="155"/>
      <c r="H15" s="160" t="s">
        <v>15</v>
      </c>
    </row>
    <row r="16" spans="1:9" x14ac:dyDescent="0.2">
      <c r="D16" s="155"/>
      <c r="G16" s="155"/>
      <c r="H16" s="160" t="s">
        <v>17</v>
      </c>
    </row>
    <row r="17" spans="2:8" x14ac:dyDescent="0.2">
      <c r="D17" s="155" t="s">
        <v>19</v>
      </c>
      <c r="G17" s="155"/>
      <c r="H17" s="160" t="s">
        <v>18</v>
      </c>
    </row>
    <row r="18" spans="2:8" x14ac:dyDescent="0.2">
      <c r="G18" s="155"/>
      <c r="H18" s="160" t="s">
        <v>20</v>
      </c>
    </row>
    <row r="19" spans="2:8" x14ac:dyDescent="0.2">
      <c r="D19" s="160"/>
      <c r="G19" s="155"/>
      <c r="H19" s="160" t="s">
        <v>21</v>
      </c>
    </row>
    <row r="20" spans="2:8" x14ac:dyDescent="0.2">
      <c r="D20" s="155"/>
      <c r="G20" s="155"/>
      <c r="H20" s="160" t="s">
        <v>22</v>
      </c>
    </row>
    <row r="21" spans="2:8" x14ac:dyDescent="0.2">
      <c r="C21" s="155" t="s">
        <v>23</v>
      </c>
      <c r="D21" s="160" t="s">
        <v>127</v>
      </c>
    </row>
    <row r="22" spans="2:8" x14ac:dyDescent="0.2">
      <c r="C22" s="155"/>
      <c r="D22" s="160" t="s">
        <v>128</v>
      </c>
      <c r="G22" s="162"/>
      <c r="H22" s="160"/>
    </row>
    <row r="23" spans="2:8" x14ac:dyDescent="0.2">
      <c r="C23" s="155"/>
      <c r="D23" s="160" t="s">
        <v>24</v>
      </c>
      <c r="H23" s="160"/>
    </row>
    <row r="24" spans="2:8" x14ac:dyDescent="0.2">
      <c r="C24" s="155"/>
      <c r="D24" s="160" t="s">
        <v>25</v>
      </c>
      <c r="H24" s="160"/>
    </row>
    <row r="25" spans="2:8" x14ac:dyDescent="0.2">
      <c r="H25" s="160"/>
    </row>
    <row r="26" spans="2:8" x14ac:dyDescent="0.2">
      <c r="B26" s="155" t="s">
        <v>27</v>
      </c>
      <c r="C26" s="155"/>
    </row>
  </sheetData>
  <sheetProtection password="C352" sheet="1" objects="1" scenarios="1" selectLockedCells="1"/>
  <phoneticPr fontId="12" type="noConversion"/>
  <hyperlinks>
    <hyperlink ref="D7" location="Normal!A1" display="Normal Distribution" xr:uid="{00000000-0004-0000-0000-000000000000}"/>
    <hyperlink ref="D9" location="'Mean Chart (1)'!A1" display="Mean Control Chart (s known)" xr:uid="{00000000-0004-0000-0000-000001000000}"/>
    <hyperlink ref="D10" location="'Mean Chart (2)'!A1" display="Mean Control Chart (s unknown)" xr:uid="{00000000-0004-0000-0000-000002000000}"/>
    <hyperlink ref="D11" location="'Range Chart'!A1" display="Range Control Chart" xr:uid="{00000000-0004-0000-0000-000003000000}"/>
    <hyperlink ref="D12" location="'p-Chart'!A1" display="p-Chart" xr:uid="{00000000-0004-0000-0000-000004000000}"/>
    <hyperlink ref="D13" location="'c-Chart'!A1" display="c-Chart" xr:uid="{00000000-0004-0000-0000-000005000000}"/>
    <hyperlink ref="D14" location="'Runs Tests'!A1" display="Runs Tests" xr:uid="{00000000-0004-0000-0000-000006000000}"/>
    <hyperlink ref="D15" location="'Process Capability'!A1" display="Process Capability" xr:uid="{00000000-0004-0000-0000-000007000000}"/>
    <hyperlink ref="H10" location="'Example 7,8,9'!A1" display="Example 7,8,9" xr:uid="{00000000-0004-0000-0000-000008000000}"/>
    <hyperlink ref="H9" location="'Example 6'!A1" display="Example 6" xr:uid="{00000000-0004-0000-0000-000009000000}"/>
    <hyperlink ref="H8" location="'Example 5'!A1" display="Example 5" xr:uid="{00000000-0004-0000-0000-00000A000000}"/>
    <hyperlink ref="H7" location="'Example 4'!A1" display="Example 4" xr:uid="{00000000-0004-0000-0000-00000B000000}"/>
    <hyperlink ref="D24" location="'Example 3'!A1" display="Example 3" xr:uid="{00000000-0004-0000-0000-00000C000000}"/>
    <hyperlink ref="D23" location="'Example 2'!A1" display="Example 2" xr:uid="{00000000-0004-0000-0000-00000D000000}"/>
    <hyperlink ref="D21" location="'Example 1a'!A1" display="Example 1a" xr:uid="{00000000-0004-0000-0000-00000E000000}"/>
    <hyperlink ref="H12" location="'Solved Problem 1'!A1" display="Solved Problem 1" xr:uid="{00000000-0004-0000-0000-00000F000000}"/>
    <hyperlink ref="H13" location="'Solved Problem 2a'!A1" display="Solved Problem 2a" xr:uid="{00000000-0004-0000-0000-000010000000}"/>
    <hyperlink ref="H15" location="'Solved Problem 2d'!A1" display="Solved Problem 2d" xr:uid="{00000000-0004-0000-0000-000011000000}"/>
    <hyperlink ref="H16" location="'Solved Problem 3'!A1" display="Solved Problem 3" xr:uid="{00000000-0004-0000-0000-000012000000}"/>
    <hyperlink ref="H17" location="'Solved Problem 4a'!A1" display="Solved Problem 4a" xr:uid="{00000000-0004-0000-0000-000013000000}"/>
    <hyperlink ref="H18" location="'Solved Problem 4b'!A1" display="Solved Problem 4b" xr:uid="{00000000-0004-0000-0000-000014000000}"/>
    <hyperlink ref="H20" location="'Solved Problem 6'!A1" display="Solved Problem 6" xr:uid="{00000000-0004-0000-0000-000015000000}"/>
    <hyperlink ref="H19" location="'Solved Problem 5'!A1" display="Solved Problem 5" xr:uid="{00000000-0004-0000-0000-000016000000}"/>
    <hyperlink ref="D8" location="'Calc Sample Means'!A1" display="Calculate Sample Means &amp; Ranges" xr:uid="{00000000-0004-0000-0000-000017000000}"/>
    <hyperlink ref="D22" location="'Example 1b'!A1" display="Example 1b" xr:uid="{00000000-0004-0000-0000-000018000000}"/>
    <hyperlink ref="H14" location="'Solved Problem 2bc'!A1" display="Solved Problem 2bc" xr:uid="{00000000-0004-0000-0000-000019000000}"/>
  </hyperlinks>
  <pageMargins left="0.75" right="0.75" top="1" bottom="1" header="0.5" footer="0.5"/>
  <pageSetup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2"/>
  <dimension ref="A1:J49"/>
  <sheetViews>
    <sheetView workbookViewId="0">
      <selection activeCell="A2" sqref="A2"/>
    </sheetView>
  </sheetViews>
  <sheetFormatPr defaultColWidth="9.140625" defaultRowHeight="12.75" x14ac:dyDescent="0.2"/>
  <cols>
    <col min="1" max="8" width="12.7109375" style="5" customWidth="1"/>
    <col min="9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1" t="s">
        <v>89</v>
      </c>
      <c r="B1" s="16"/>
      <c r="C1" s="3" t="s">
        <v>29</v>
      </c>
      <c r="D1" s="16"/>
      <c r="E1" s="51"/>
    </row>
    <row r="2" spans="1:10" x14ac:dyDescent="0.2">
      <c r="A2" s="6" t="s">
        <v>30</v>
      </c>
      <c r="B2" s="16"/>
      <c r="C2" s="16"/>
      <c r="D2" s="16"/>
      <c r="E2" s="16"/>
    </row>
    <row r="3" spans="1:10" ht="13.5" thickBot="1" x14ac:dyDescent="0.25">
      <c r="A3" s="16"/>
      <c r="B3" s="16"/>
      <c r="C3" s="16"/>
      <c r="D3" s="16"/>
      <c r="E3" s="16"/>
      <c r="I3" s="119"/>
      <c r="J3" s="120"/>
    </row>
    <row r="4" spans="1:10" x14ac:dyDescent="0.2">
      <c r="A4" s="78"/>
      <c r="B4" s="19" t="s">
        <v>90</v>
      </c>
      <c r="C4" s="121" t="s">
        <v>91</v>
      </c>
      <c r="D4" s="19" t="s">
        <v>92</v>
      </c>
      <c r="E4" s="122"/>
    </row>
    <row r="5" spans="1:10" ht="12.75" customHeight="1" thickBot="1" x14ac:dyDescent="0.3">
      <c r="A5" s="81" t="s">
        <v>91</v>
      </c>
      <c r="B5" s="21" t="s">
        <v>93</v>
      </c>
      <c r="C5" s="123" t="s">
        <v>94</v>
      </c>
      <c r="D5" s="21" t="s">
        <v>95</v>
      </c>
      <c r="E5" s="21" t="s">
        <v>96</v>
      </c>
    </row>
    <row r="6" spans="1:10" x14ac:dyDescent="0.2">
      <c r="A6" s="78" t="s">
        <v>97</v>
      </c>
      <c r="B6" s="124">
        <v>0.1</v>
      </c>
      <c r="C6" s="121">
        <f>IF(ISNUMBER(B6),B6*6,"")</f>
        <v>0.60000000000000009</v>
      </c>
      <c r="D6" s="9">
        <v>0.8</v>
      </c>
      <c r="E6" s="19">
        <f>IF(AND(ISNUMBER(B6),ISNUMBER(D6)),D6/C6,"")</f>
        <v>1.3333333333333333</v>
      </c>
    </row>
    <row r="7" spans="1:10" x14ac:dyDescent="0.2">
      <c r="A7" s="79" t="s">
        <v>98</v>
      </c>
      <c r="B7" s="11">
        <v>0.08</v>
      </c>
      <c r="C7" s="105">
        <f>IF(ISNUMBER(B7),B7*6,"")</f>
        <v>0.48</v>
      </c>
      <c r="D7" s="11">
        <v>0.8</v>
      </c>
      <c r="E7" s="57">
        <f>IF(AND(ISNUMBER(B7),ISNUMBER(D7)),D7/C7,"")</f>
        <v>1.6666666666666667</v>
      </c>
    </row>
    <row r="8" spans="1:10" x14ac:dyDescent="0.2">
      <c r="A8" s="79" t="s">
        <v>99</v>
      </c>
      <c r="B8" s="125">
        <v>0.16</v>
      </c>
      <c r="C8" s="105">
        <f>IF(ISNUMBER(B8),B8*6,"")</f>
        <v>0.96</v>
      </c>
      <c r="D8" s="11">
        <v>0.8</v>
      </c>
      <c r="E8" s="57">
        <f>IF(AND(ISNUMBER(B8),ISNUMBER(D8)),D8/C8,"")</f>
        <v>0.83333333333333337</v>
      </c>
    </row>
    <row r="9" spans="1:10" x14ac:dyDescent="0.2">
      <c r="A9" s="79" t="s">
        <v>100</v>
      </c>
      <c r="B9" s="125"/>
      <c r="C9" s="105" t="str">
        <f>IF(ISNUMBER(B9),B9*6,"")</f>
        <v/>
      </c>
      <c r="D9" s="11"/>
      <c r="E9" s="57" t="str">
        <f>IF(AND(ISNUMBER(B9),ISNUMBER(D9)),D9/C9,"")</f>
        <v/>
      </c>
    </row>
    <row r="10" spans="1:10" ht="13.5" thickBot="1" x14ac:dyDescent="0.25">
      <c r="A10" s="81" t="s">
        <v>101</v>
      </c>
      <c r="B10" s="126"/>
      <c r="C10" s="123" t="str">
        <f>IF(ISNUMBER(B10),B10*6,"")</f>
        <v/>
      </c>
      <c r="D10" s="15"/>
      <c r="E10" s="21" t="str">
        <f>IF(AND(ISNUMBER(B10),ISNUMBER(D10)),D10/C10,"")</f>
        <v/>
      </c>
    </row>
    <row r="11" spans="1:10" x14ac:dyDescent="0.2">
      <c r="B11" s="7"/>
    </row>
    <row r="13" spans="1:10" x14ac:dyDescent="0.2">
      <c r="A13" s="37" t="s">
        <v>102</v>
      </c>
    </row>
    <row r="14" spans="1:10" ht="13.5" thickBot="1" x14ac:dyDescent="0.25"/>
    <row r="15" spans="1:10" x14ac:dyDescent="0.2">
      <c r="A15" s="78"/>
      <c r="B15" s="19" t="s">
        <v>91</v>
      </c>
      <c r="C15" s="121" t="s">
        <v>90</v>
      </c>
      <c r="D15" s="78" t="s">
        <v>103</v>
      </c>
      <c r="E15" s="19"/>
      <c r="F15" s="78" t="s">
        <v>104</v>
      </c>
      <c r="G15" s="19"/>
      <c r="H15" s="75"/>
    </row>
    <row r="16" spans="1:10" ht="15" thickBot="1" x14ac:dyDescent="0.3">
      <c r="A16" s="81" t="s">
        <v>91</v>
      </c>
      <c r="B16" s="21" t="s">
        <v>53</v>
      </c>
      <c r="C16" s="123" t="s">
        <v>93</v>
      </c>
      <c r="D16" s="81" t="s">
        <v>92</v>
      </c>
      <c r="E16" s="21" t="s">
        <v>105</v>
      </c>
      <c r="F16" s="81" t="s">
        <v>92</v>
      </c>
      <c r="G16" s="21" t="s">
        <v>105</v>
      </c>
      <c r="H16" s="112" t="s">
        <v>106</v>
      </c>
    </row>
    <row r="17" spans="1:8" x14ac:dyDescent="0.2">
      <c r="A17" s="79" t="s">
        <v>97</v>
      </c>
      <c r="B17" s="11">
        <v>9.1999999999999993</v>
      </c>
      <c r="C17" s="127">
        <v>0.3</v>
      </c>
      <c r="D17" s="9">
        <v>7.5</v>
      </c>
      <c r="E17" s="108">
        <f>IF(ISNUMBER(C17),(B17-D17)/(3*C17),"")</f>
        <v>1.8888888888888884</v>
      </c>
      <c r="F17" s="9">
        <v>10.5</v>
      </c>
      <c r="G17" s="108">
        <f>IF(ISNUMBER(C17),(F17-B17)/(3*C17),"")</f>
        <v>1.4444444444444453</v>
      </c>
      <c r="H17" s="19">
        <f>IF(ISNUMBER(C17),MIN(E17,G17),"")</f>
        <v>1.4444444444444453</v>
      </c>
    </row>
    <row r="18" spans="1:8" x14ac:dyDescent="0.2">
      <c r="A18" s="79" t="s">
        <v>98</v>
      </c>
      <c r="B18" s="11"/>
      <c r="C18" s="128"/>
      <c r="D18" s="11"/>
      <c r="E18" s="108" t="str">
        <f>IF(ISNUMBER(C18),(B18-D18)/(3*C18),"")</f>
        <v/>
      </c>
      <c r="F18" s="11"/>
      <c r="G18" s="108" t="str">
        <f>IF(ISNUMBER(C18),(F18-B18)/(3*C18),"")</f>
        <v/>
      </c>
      <c r="H18" s="57" t="str">
        <f>IF(ISNUMBER(C18),MIN(E18,G18),"")</f>
        <v/>
      </c>
    </row>
    <row r="19" spans="1:8" x14ac:dyDescent="0.2">
      <c r="A19" s="79" t="s">
        <v>99</v>
      </c>
      <c r="B19" s="11"/>
      <c r="C19" s="127"/>
      <c r="D19" s="11"/>
      <c r="E19" s="108" t="str">
        <f>IF(ISNUMBER(C19),(B19-D19)/(3*C19),"")</f>
        <v/>
      </c>
      <c r="F19" s="11"/>
      <c r="G19" s="108" t="str">
        <f>IF(ISNUMBER(C19),(F19-B19)/(3*C19),"")</f>
        <v/>
      </c>
      <c r="H19" s="57" t="str">
        <f>IF(ISNUMBER(C19),MIN(E19,G19),"")</f>
        <v/>
      </c>
    </row>
    <row r="20" spans="1:8" x14ac:dyDescent="0.2">
      <c r="A20" s="79" t="s">
        <v>100</v>
      </c>
      <c r="B20" s="11"/>
      <c r="C20" s="127"/>
      <c r="D20" s="11"/>
      <c r="E20" s="108" t="str">
        <f>IF(ISNUMBER(C20),(B20-D20)/(3*C20),"")</f>
        <v/>
      </c>
      <c r="F20" s="11"/>
      <c r="G20" s="108" t="str">
        <f>IF(ISNUMBER(C20),(F20-B20)/(3*C20),"")</f>
        <v/>
      </c>
      <c r="H20" s="57" t="str">
        <f>IF(ISNUMBER(C20),MIN(E20,G20),"")</f>
        <v/>
      </c>
    </row>
    <row r="21" spans="1:8" ht="13.5" thickBot="1" x14ac:dyDescent="0.25">
      <c r="A21" s="81" t="s">
        <v>101</v>
      </c>
      <c r="B21" s="15"/>
      <c r="C21" s="129"/>
      <c r="D21" s="15"/>
      <c r="E21" s="112" t="str">
        <f>IF(ISNUMBER(C21),(B21-D21)/(3*C21),"")</f>
        <v/>
      </c>
      <c r="F21" s="15"/>
      <c r="G21" s="112" t="str">
        <f>IF(ISNUMBER(C21),(F21-B21)/(3*C21),"")</f>
        <v/>
      </c>
      <c r="H21" s="21" t="str">
        <f>IF(ISNUMBER(C21),MIN(E21,G21),"")</f>
        <v/>
      </c>
    </row>
    <row r="25" spans="1:8" x14ac:dyDescent="0.2">
      <c r="C25" s="130"/>
    </row>
    <row r="32" spans="1:8" x14ac:dyDescent="0.2">
      <c r="A32" s="16" t="s">
        <v>40</v>
      </c>
      <c r="C32" s="27" t="s">
        <v>41</v>
      </c>
    </row>
    <row r="33" spans="1:8" x14ac:dyDescent="0.2">
      <c r="A33" s="6" t="s">
        <v>42</v>
      </c>
    </row>
    <row r="35" spans="1:8" x14ac:dyDescent="0.2">
      <c r="A35" s="28" t="s">
        <v>89</v>
      </c>
      <c r="B35" s="16"/>
      <c r="C35" s="16"/>
      <c r="D35" s="16"/>
      <c r="E35" s="51"/>
    </row>
    <row r="36" spans="1:8" x14ac:dyDescent="0.2">
      <c r="A36" s="6"/>
      <c r="B36" s="16"/>
      <c r="C36" s="16"/>
      <c r="D36" s="16"/>
      <c r="E36" s="16"/>
    </row>
    <row r="37" spans="1:8" ht="13.5" thickBot="1" x14ac:dyDescent="0.25">
      <c r="A37" s="16"/>
      <c r="B37" s="16"/>
      <c r="C37" s="16"/>
      <c r="D37" s="16"/>
      <c r="E37" s="16"/>
    </row>
    <row r="38" spans="1:8" x14ac:dyDescent="0.2">
      <c r="A38" s="93"/>
      <c r="B38" s="34" t="s">
        <v>90</v>
      </c>
      <c r="C38" s="131" t="s">
        <v>107</v>
      </c>
      <c r="D38" s="34" t="s">
        <v>92</v>
      </c>
      <c r="E38" s="132"/>
    </row>
    <row r="39" spans="1:8" ht="15" thickBot="1" x14ac:dyDescent="0.3">
      <c r="A39" s="133" t="s">
        <v>107</v>
      </c>
      <c r="B39" s="36" t="s">
        <v>93</v>
      </c>
      <c r="C39" s="134" t="s">
        <v>94</v>
      </c>
      <c r="D39" s="36" t="s">
        <v>95</v>
      </c>
      <c r="E39" s="36" t="s">
        <v>96</v>
      </c>
    </row>
    <row r="40" spans="1:8" x14ac:dyDescent="0.2">
      <c r="A40" s="93" t="s">
        <v>97</v>
      </c>
      <c r="B40" s="124">
        <v>0.1</v>
      </c>
      <c r="C40" s="131">
        <f>B40*6</f>
        <v>0.60000000000000009</v>
      </c>
      <c r="D40" s="9">
        <v>0.8</v>
      </c>
      <c r="E40" s="34">
        <f>D40/C40</f>
        <v>1.3333333333333333</v>
      </c>
    </row>
    <row r="41" spans="1:8" x14ac:dyDescent="0.2">
      <c r="A41" s="94" t="s">
        <v>98</v>
      </c>
      <c r="B41" s="11">
        <v>0.08</v>
      </c>
      <c r="C41" s="26">
        <f>B41*6</f>
        <v>0.48</v>
      </c>
      <c r="D41" s="11">
        <v>0.8</v>
      </c>
      <c r="E41" s="68">
        <f>D41/C41</f>
        <v>1.6666666666666667</v>
      </c>
    </row>
    <row r="42" spans="1:8" x14ac:dyDescent="0.2">
      <c r="A42" s="94" t="s">
        <v>99</v>
      </c>
      <c r="B42" s="125">
        <v>0.16</v>
      </c>
      <c r="C42" s="26">
        <f>B42*6</f>
        <v>0.96</v>
      </c>
      <c r="D42" s="11">
        <v>0.8</v>
      </c>
      <c r="E42" s="68">
        <f>D42/C42</f>
        <v>0.83333333333333337</v>
      </c>
    </row>
    <row r="43" spans="1:8" x14ac:dyDescent="0.2">
      <c r="B43" s="7"/>
    </row>
    <row r="45" spans="1:8" x14ac:dyDescent="0.2">
      <c r="A45" s="58" t="s">
        <v>102</v>
      </c>
    </row>
    <row r="46" spans="1:8" ht="13.5" thickBot="1" x14ac:dyDescent="0.25"/>
    <row r="47" spans="1:8" x14ac:dyDescent="0.2">
      <c r="A47" s="93"/>
      <c r="B47" s="34" t="s">
        <v>91</v>
      </c>
      <c r="C47" s="131" t="s">
        <v>90</v>
      </c>
      <c r="D47" s="93" t="s">
        <v>103</v>
      </c>
      <c r="E47" s="34"/>
      <c r="F47" s="93" t="s">
        <v>104</v>
      </c>
      <c r="G47" s="34"/>
      <c r="H47" s="90"/>
    </row>
    <row r="48" spans="1:8" ht="15" thickBot="1" x14ac:dyDescent="0.3">
      <c r="A48" s="133" t="s">
        <v>107</v>
      </c>
      <c r="B48" s="36" t="s">
        <v>53</v>
      </c>
      <c r="C48" s="134" t="s">
        <v>93</v>
      </c>
      <c r="D48" s="133" t="s">
        <v>92</v>
      </c>
      <c r="E48" s="36" t="s">
        <v>108</v>
      </c>
      <c r="F48" s="133" t="s">
        <v>92</v>
      </c>
      <c r="G48" s="36" t="s">
        <v>108</v>
      </c>
      <c r="H48" s="135" t="s">
        <v>106</v>
      </c>
    </row>
    <row r="49" spans="1:8" x14ac:dyDescent="0.2">
      <c r="A49" s="94" t="s">
        <v>97</v>
      </c>
      <c r="B49" s="11">
        <v>9.1999999999999993</v>
      </c>
      <c r="C49" s="127">
        <v>0.3</v>
      </c>
      <c r="D49" s="9">
        <v>7.5</v>
      </c>
      <c r="E49" s="136">
        <f>(B49-D49)/(3*C49)</f>
        <v>1.8888888888888884</v>
      </c>
      <c r="F49" s="9">
        <v>10.5</v>
      </c>
      <c r="G49" s="136">
        <f>(F49-B49)/(3*C49)</f>
        <v>1.4444444444444453</v>
      </c>
      <c r="H49" s="34">
        <f>MIN(E49,G49)</f>
        <v>1.4444444444444453</v>
      </c>
    </row>
  </sheetData>
  <sheetProtection algorithmName="SHA-512" hashValue="uh9UuqLK2HMLr8ecICqUqdsrlWl5xwhNswcRUwCfvGEFRIZwSliYuovJow1idr7H1kAdxe38gq5HyDOviP1H4w==" saltValue="YBRbjX2ztfgfaf5vDd162A==" spinCount="100000" sheet="1" objects="1" scenarios="1" formatCells="0" formatColumns="0" formatRows="0"/>
  <phoneticPr fontId="12" type="noConversion"/>
  <hyperlinks>
    <hyperlink ref="A2" location="'Chapter 10'!A1" display="&lt;Back" xr:uid="{00000000-0004-0000-0900-000000000000}"/>
    <hyperlink ref="A33" location="Top" display="^Top" xr:uid="{00000000-0004-0000-0900-000001000000}"/>
    <hyperlink ref="C1" location="Basic" display="Basic" xr:uid="{00000000-0004-0000-0900-000002000000}"/>
  </hyperlinks>
  <printOptions gridLines="1" gridLinesSet="0"/>
  <pageMargins left="0.75" right="0.75" top="1" bottom="1" header="0.5" footer="0.5"/>
  <pageSetup orientation="landscape" horizontalDpi="300" verticalDpi="300" r:id="rId1"/>
  <headerFooter alignWithMargins="0">
    <oddHeader>&amp;A</oddHeader>
    <oddFooter>Page &amp;P</oddFooter>
  </headerFooter>
  <drawing r:id="rId2"/>
  <legacyDrawing r:id="rId3"/>
  <controls>
    <mc:AlternateContent xmlns:mc="http://schemas.openxmlformats.org/markup-compatibility/2006">
      <mc:Choice Requires="x14">
        <control shapeId="8193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123825</xdr:rowOff>
              </to>
            </anchor>
          </controlPr>
        </control>
      </mc:Choice>
      <mc:Fallback>
        <control shapeId="8193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4"/>
  <dimension ref="A1:W35"/>
  <sheetViews>
    <sheetView workbookViewId="0">
      <selection activeCell="A2" sqref="A2"/>
    </sheetView>
  </sheetViews>
  <sheetFormatPr defaultColWidth="9.140625" defaultRowHeight="12.75" x14ac:dyDescent="0.2"/>
  <cols>
    <col min="1" max="1" width="12.140625" style="5" customWidth="1"/>
    <col min="2" max="14" width="8.85546875" style="5" customWidth="1"/>
    <col min="15" max="20" width="9.28515625" style="5" customWidth="1"/>
    <col min="21" max="21" width="9.85546875" style="5" customWidth="1"/>
    <col min="22" max="16384" width="9.140625" style="5"/>
  </cols>
  <sheetData>
    <row r="1" spans="1:20" x14ac:dyDescent="0.2">
      <c r="A1" s="37" t="s">
        <v>113</v>
      </c>
      <c r="B1" s="22"/>
      <c r="C1" s="22"/>
      <c r="D1" s="22"/>
      <c r="E1" s="22"/>
      <c r="F1" s="22"/>
      <c r="G1" s="22" t="s">
        <v>123</v>
      </c>
      <c r="H1" s="22"/>
      <c r="I1" s="22"/>
      <c r="J1" s="22"/>
      <c r="K1" s="22"/>
      <c r="L1" s="22"/>
      <c r="M1" s="22"/>
      <c r="N1" s="22"/>
    </row>
    <row r="2" spans="1:20" x14ac:dyDescent="0.2">
      <c r="A2" s="143" t="s">
        <v>30</v>
      </c>
      <c r="B2" s="144"/>
      <c r="C2" s="144"/>
      <c r="D2" s="22"/>
      <c r="E2" s="22"/>
      <c r="F2" s="22"/>
      <c r="G2" s="22" t="s">
        <v>121</v>
      </c>
      <c r="H2" s="22"/>
      <c r="I2" s="22"/>
      <c r="J2" s="22"/>
      <c r="K2" s="22"/>
      <c r="L2" s="22"/>
      <c r="M2" s="22"/>
      <c r="N2" s="22"/>
    </row>
    <row r="3" spans="1:20" x14ac:dyDescent="0.2">
      <c r="A3" s="12"/>
      <c r="B3" s="12"/>
      <c r="C3" s="12"/>
      <c r="D3" s="22"/>
      <c r="E3" s="22"/>
      <c r="F3" s="22"/>
      <c r="G3" s="22" t="s">
        <v>124</v>
      </c>
      <c r="H3" s="22"/>
      <c r="I3" s="22"/>
      <c r="J3" s="22"/>
      <c r="K3" s="22"/>
      <c r="L3" s="22"/>
      <c r="M3" s="22"/>
      <c r="N3" s="22"/>
    </row>
    <row r="4" spans="1:20" x14ac:dyDescent="0.2">
      <c r="A4" s="12"/>
      <c r="B4" s="141"/>
      <c r="C4" s="142"/>
      <c r="D4" s="22"/>
      <c r="E4" s="12"/>
      <c r="F4" s="12"/>
      <c r="G4" s="22" t="s">
        <v>125</v>
      </c>
      <c r="H4" s="22"/>
      <c r="I4" s="22"/>
      <c r="J4" s="22"/>
      <c r="K4" s="22"/>
      <c r="L4" s="22"/>
      <c r="M4" s="22"/>
      <c r="N4" s="22"/>
    </row>
    <row r="5" spans="1:20" ht="13.5" thickBot="1" x14ac:dyDescent="0.25">
      <c r="A5" s="22" t="s">
        <v>52</v>
      </c>
      <c r="B5" s="105"/>
      <c r="C5" s="142"/>
      <c r="D5" s="22"/>
      <c r="E5" s="12"/>
      <c r="F5" s="12"/>
      <c r="G5" s="22"/>
      <c r="H5" s="22"/>
      <c r="I5" s="22"/>
      <c r="J5" s="22"/>
      <c r="K5" s="22"/>
      <c r="L5" s="22"/>
      <c r="M5" s="22"/>
      <c r="N5" s="22"/>
    </row>
    <row r="6" spans="1:20" ht="13.5" thickBot="1" x14ac:dyDescent="0.25">
      <c r="A6" s="12"/>
      <c r="B6" s="76" t="s">
        <v>55</v>
      </c>
      <c r="C6" s="18" t="s">
        <v>53</v>
      </c>
      <c r="D6" s="18" t="s">
        <v>62</v>
      </c>
      <c r="E6" s="22" t="s">
        <v>117</v>
      </c>
      <c r="F6" s="72"/>
      <c r="G6" s="72"/>
      <c r="H6" s="72"/>
      <c r="I6" s="72"/>
      <c r="J6" s="72"/>
      <c r="K6" s="72"/>
      <c r="L6" s="72"/>
      <c r="M6" s="72"/>
      <c r="N6" s="72"/>
    </row>
    <row r="7" spans="1:20" x14ac:dyDescent="0.2">
      <c r="B7" s="78">
        <v>1</v>
      </c>
      <c r="C7" s="19">
        <f>IF(COUNT(E7:N7)&gt;0,AVERAGE(E7:N7),#N/A)</f>
        <v>12.1</v>
      </c>
      <c r="D7" s="19">
        <f>IF(COUNT(E7:N7)&gt;0,MAX(E7:N7)-MIN(E7:N7),#N/A)</f>
        <v>2.9999999999999361E-2</v>
      </c>
      <c r="E7" s="145">
        <v>12.11</v>
      </c>
      <c r="F7" s="146">
        <v>12.1</v>
      </c>
      <c r="G7" s="146">
        <v>12.11</v>
      </c>
      <c r="H7" s="146">
        <v>12.08</v>
      </c>
      <c r="I7" s="146"/>
      <c r="J7" s="146"/>
      <c r="K7" s="146"/>
      <c r="L7" s="146"/>
      <c r="M7" s="146"/>
      <c r="N7" s="147"/>
      <c r="O7" s="12"/>
      <c r="P7" s="12"/>
      <c r="Q7" s="42"/>
      <c r="R7" s="42"/>
      <c r="S7" s="42"/>
      <c r="T7" s="12"/>
    </row>
    <row r="8" spans="1:20" x14ac:dyDescent="0.2">
      <c r="B8" s="79">
        <v>2</v>
      </c>
      <c r="C8" s="57">
        <f t="shared" ref="C8:C31" si="0">IF(COUNT(E8:N8)&gt;0,AVERAGE(E8:N8),#N/A)</f>
        <v>12.12</v>
      </c>
      <c r="D8" s="57">
        <f t="shared" ref="D8:D31" si="1">IF(COUNT(E8:N8)&gt;0,MAX(E8:N8)-MIN(E8:N8),#N/A)</f>
        <v>5.0000000000000711E-2</v>
      </c>
      <c r="E8" s="148">
        <v>12.15</v>
      </c>
      <c r="F8" s="149">
        <v>12.12</v>
      </c>
      <c r="G8" s="149">
        <v>12.1</v>
      </c>
      <c r="H8" s="149">
        <v>12.11</v>
      </c>
      <c r="I8" s="149"/>
      <c r="J8" s="149"/>
      <c r="K8" s="149"/>
      <c r="L8" s="149"/>
      <c r="M8" s="149"/>
      <c r="N8" s="150"/>
      <c r="P8" s="12"/>
      <c r="Q8" s="44"/>
      <c r="R8" s="44"/>
      <c r="S8" s="44"/>
      <c r="T8" s="44"/>
    </row>
    <row r="9" spans="1:20" x14ac:dyDescent="0.2">
      <c r="B9" s="79">
        <v>3</v>
      </c>
      <c r="C9" s="57">
        <f t="shared" si="0"/>
        <v>12.11</v>
      </c>
      <c r="D9" s="57">
        <f t="shared" si="1"/>
        <v>6.0000000000000497E-2</v>
      </c>
      <c r="E9" s="148">
        <v>12.09</v>
      </c>
      <c r="F9" s="149">
        <v>12.09</v>
      </c>
      <c r="G9" s="149">
        <v>12.11</v>
      </c>
      <c r="H9" s="149">
        <v>12.15</v>
      </c>
      <c r="I9" s="149"/>
      <c r="J9" s="149"/>
      <c r="K9" s="149"/>
      <c r="L9" s="149"/>
      <c r="M9" s="149"/>
      <c r="N9" s="150"/>
      <c r="P9" s="12"/>
      <c r="Q9" s="44"/>
      <c r="R9" s="44"/>
      <c r="S9" s="44"/>
      <c r="T9" s="44"/>
    </row>
    <row r="10" spans="1:20" x14ac:dyDescent="0.2">
      <c r="B10" s="79">
        <v>4</v>
      </c>
      <c r="C10" s="57">
        <f t="shared" si="0"/>
        <v>12.1</v>
      </c>
      <c r="D10" s="57">
        <f t="shared" si="1"/>
        <v>3.9999999999999147E-2</v>
      </c>
      <c r="E10" s="148">
        <v>12.12</v>
      </c>
      <c r="F10" s="149">
        <v>12.1</v>
      </c>
      <c r="G10" s="149">
        <v>12.08</v>
      </c>
      <c r="H10" s="149">
        <v>12.1</v>
      </c>
      <c r="I10" s="149"/>
      <c r="J10" s="149"/>
      <c r="K10" s="149"/>
      <c r="L10" s="149"/>
      <c r="M10" s="149"/>
      <c r="N10" s="150"/>
      <c r="Q10" s="49"/>
      <c r="R10" s="49"/>
      <c r="S10" s="49"/>
    </row>
    <row r="11" spans="1:20" x14ac:dyDescent="0.2">
      <c r="B11" s="79">
        <v>5</v>
      </c>
      <c r="C11" s="57">
        <f t="shared" si="0"/>
        <v>12.12</v>
      </c>
      <c r="D11" s="57">
        <f t="shared" si="1"/>
        <v>5.0000000000000711E-2</v>
      </c>
      <c r="E11" s="148">
        <v>12.09</v>
      </c>
      <c r="F11" s="149">
        <v>12.14</v>
      </c>
      <c r="G11" s="149">
        <v>12.13</v>
      </c>
      <c r="H11" s="149">
        <v>12.12</v>
      </c>
      <c r="I11" s="149"/>
      <c r="J11" s="149"/>
      <c r="K11" s="149"/>
      <c r="L11" s="149"/>
      <c r="M11" s="149"/>
      <c r="N11" s="150"/>
      <c r="Q11" s="49"/>
      <c r="R11" s="49"/>
      <c r="S11" s="49"/>
    </row>
    <row r="12" spans="1:20" x14ac:dyDescent="0.2">
      <c r="B12" s="79">
        <v>6</v>
      </c>
      <c r="C12" s="57" t="e">
        <f t="shared" si="0"/>
        <v>#N/A</v>
      </c>
      <c r="D12" s="57" t="e">
        <f t="shared" si="1"/>
        <v>#N/A</v>
      </c>
      <c r="E12" s="148"/>
      <c r="F12" s="149"/>
      <c r="G12" s="149"/>
      <c r="H12" s="149"/>
      <c r="I12" s="149"/>
      <c r="J12" s="149"/>
      <c r="K12" s="149"/>
      <c r="L12" s="149"/>
      <c r="M12" s="149"/>
      <c r="N12" s="150"/>
      <c r="Q12" s="49"/>
      <c r="R12" s="49"/>
      <c r="S12" s="49"/>
    </row>
    <row r="13" spans="1:20" x14ac:dyDescent="0.2">
      <c r="B13" s="79">
        <v>7</v>
      </c>
      <c r="C13" s="57" t="e">
        <f t="shared" si="0"/>
        <v>#N/A</v>
      </c>
      <c r="D13" s="57" t="e">
        <f t="shared" si="1"/>
        <v>#N/A</v>
      </c>
      <c r="E13" s="148"/>
      <c r="F13" s="149"/>
      <c r="G13" s="149"/>
      <c r="H13" s="149"/>
      <c r="I13" s="149"/>
      <c r="J13" s="149"/>
      <c r="K13" s="149"/>
      <c r="L13" s="149"/>
      <c r="M13" s="149"/>
      <c r="N13" s="150"/>
      <c r="Q13" s="49"/>
      <c r="R13" s="49"/>
      <c r="S13" s="49"/>
    </row>
    <row r="14" spans="1:20" x14ac:dyDescent="0.2">
      <c r="B14" s="79">
        <v>8</v>
      </c>
      <c r="C14" s="57" t="e">
        <f t="shared" si="0"/>
        <v>#N/A</v>
      </c>
      <c r="D14" s="57" t="e">
        <f t="shared" si="1"/>
        <v>#N/A</v>
      </c>
      <c r="E14" s="148"/>
      <c r="F14" s="149"/>
      <c r="G14" s="149"/>
      <c r="H14" s="149"/>
      <c r="I14" s="149"/>
      <c r="J14" s="149"/>
      <c r="K14" s="149"/>
      <c r="L14" s="149"/>
      <c r="M14" s="149"/>
      <c r="N14" s="150"/>
      <c r="Q14" s="49"/>
      <c r="R14" s="49"/>
      <c r="S14" s="49"/>
    </row>
    <row r="15" spans="1:20" x14ac:dyDescent="0.2">
      <c r="B15" s="79">
        <v>9</v>
      </c>
      <c r="C15" s="57" t="e">
        <f t="shared" si="0"/>
        <v>#N/A</v>
      </c>
      <c r="D15" s="57" t="e">
        <f t="shared" si="1"/>
        <v>#N/A</v>
      </c>
      <c r="E15" s="148"/>
      <c r="F15" s="149"/>
      <c r="G15" s="149"/>
      <c r="H15" s="149"/>
      <c r="I15" s="149"/>
      <c r="J15" s="149"/>
      <c r="K15" s="149"/>
      <c r="L15" s="149"/>
      <c r="M15" s="149"/>
      <c r="N15" s="150"/>
      <c r="Q15" s="49"/>
      <c r="R15" s="49"/>
      <c r="S15" s="49"/>
    </row>
    <row r="16" spans="1:20" x14ac:dyDescent="0.2">
      <c r="B16" s="79">
        <v>10</v>
      </c>
      <c r="C16" s="57" t="e">
        <f t="shared" si="0"/>
        <v>#N/A</v>
      </c>
      <c r="D16" s="57" t="e">
        <f t="shared" si="1"/>
        <v>#N/A</v>
      </c>
      <c r="E16" s="148"/>
      <c r="F16" s="149"/>
      <c r="G16" s="149"/>
      <c r="H16" s="149"/>
      <c r="I16" s="149"/>
      <c r="J16" s="149"/>
      <c r="K16" s="149"/>
      <c r="L16" s="149"/>
      <c r="M16" s="149"/>
      <c r="N16" s="150"/>
      <c r="Q16" s="49"/>
      <c r="R16" s="49"/>
      <c r="S16" s="49"/>
    </row>
    <row r="17" spans="2:23" x14ac:dyDescent="0.2">
      <c r="B17" s="79">
        <v>11</v>
      </c>
      <c r="C17" s="57" t="e">
        <f t="shared" si="0"/>
        <v>#N/A</v>
      </c>
      <c r="D17" s="57" t="e">
        <f t="shared" si="1"/>
        <v>#N/A</v>
      </c>
      <c r="E17" s="148"/>
      <c r="F17" s="149"/>
      <c r="G17" s="149"/>
      <c r="H17" s="149"/>
      <c r="I17" s="149"/>
      <c r="J17" s="149"/>
      <c r="K17" s="149"/>
      <c r="L17" s="149"/>
      <c r="M17" s="149"/>
      <c r="N17" s="150"/>
      <c r="Q17" s="49"/>
      <c r="R17" s="49"/>
      <c r="S17" s="49"/>
    </row>
    <row r="18" spans="2:23" x14ac:dyDescent="0.2">
      <c r="B18" s="79">
        <v>12</v>
      </c>
      <c r="C18" s="57" t="e">
        <f t="shared" si="0"/>
        <v>#N/A</v>
      </c>
      <c r="D18" s="57" t="e">
        <f t="shared" si="1"/>
        <v>#N/A</v>
      </c>
      <c r="E18" s="148"/>
      <c r="F18" s="149"/>
      <c r="G18" s="149"/>
      <c r="H18" s="149"/>
      <c r="I18" s="149"/>
      <c r="J18" s="149"/>
      <c r="K18" s="149"/>
      <c r="L18" s="149"/>
      <c r="M18" s="149"/>
      <c r="N18" s="150"/>
      <c r="Q18" s="49"/>
      <c r="R18" s="49"/>
      <c r="S18" s="49"/>
    </row>
    <row r="19" spans="2:23" x14ac:dyDescent="0.2">
      <c r="B19" s="79">
        <v>13</v>
      </c>
      <c r="C19" s="57" t="e">
        <f t="shared" si="0"/>
        <v>#N/A</v>
      </c>
      <c r="D19" s="57" t="e">
        <f t="shared" si="1"/>
        <v>#N/A</v>
      </c>
      <c r="E19" s="148"/>
      <c r="F19" s="149"/>
      <c r="G19" s="149"/>
      <c r="H19" s="149"/>
      <c r="I19" s="149"/>
      <c r="J19" s="149"/>
      <c r="K19" s="149"/>
      <c r="L19" s="149"/>
      <c r="M19" s="149"/>
      <c r="N19" s="150"/>
      <c r="Q19" s="49"/>
      <c r="R19" s="49"/>
      <c r="S19" s="49"/>
    </row>
    <row r="20" spans="2:23" x14ac:dyDescent="0.2">
      <c r="B20" s="79">
        <v>14</v>
      </c>
      <c r="C20" s="57" t="e">
        <f t="shared" si="0"/>
        <v>#N/A</v>
      </c>
      <c r="D20" s="57" t="e">
        <f t="shared" si="1"/>
        <v>#N/A</v>
      </c>
      <c r="E20" s="148"/>
      <c r="F20" s="149"/>
      <c r="G20" s="149"/>
      <c r="H20" s="149"/>
      <c r="I20" s="149"/>
      <c r="J20" s="149"/>
      <c r="K20" s="149"/>
      <c r="L20" s="149"/>
      <c r="M20" s="149"/>
      <c r="N20" s="150"/>
      <c r="Q20" s="49"/>
      <c r="R20" s="49"/>
      <c r="S20" s="49"/>
    </row>
    <row r="21" spans="2:23" x14ac:dyDescent="0.2">
      <c r="B21" s="79">
        <v>15</v>
      </c>
      <c r="C21" s="57" t="e">
        <f t="shared" si="0"/>
        <v>#N/A</v>
      </c>
      <c r="D21" s="57" t="e">
        <f t="shared" si="1"/>
        <v>#N/A</v>
      </c>
      <c r="E21" s="148"/>
      <c r="F21" s="149"/>
      <c r="G21" s="149"/>
      <c r="H21" s="149"/>
      <c r="I21" s="149"/>
      <c r="J21" s="149"/>
      <c r="K21" s="149"/>
      <c r="L21" s="149"/>
      <c r="M21" s="149"/>
      <c r="N21" s="150"/>
      <c r="Q21" s="49"/>
      <c r="R21" s="49"/>
      <c r="S21" s="49"/>
    </row>
    <row r="22" spans="2:23" x14ac:dyDescent="0.2">
      <c r="B22" s="79">
        <v>16</v>
      </c>
      <c r="C22" s="57" t="e">
        <f t="shared" si="0"/>
        <v>#N/A</v>
      </c>
      <c r="D22" s="57" t="e">
        <f t="shared" si="1"/>
        <v>#N/A</v>
      </c>
      <c r="E22" s="148"/>
      <c r="F22" s="149"/>
      <c r="G22" s="149"/>
      <c r="H22" s="149"/>
      <c r="I22" s="149"/>
      <c r="J22" s="149"/>
      <c r="K22" s="149"/>
      <c r="L22" s="149"/>
      <c r="M22" s="149"/>
      <c r="N22" s="150"/>
      <c r="Q22" s="49"/>
      <c r="R22" s="49"/>
      <c r="S22" s="49"/>
    </row>
    <row r="23" spans="2:23" x14ac:dyDescent="0.2">
      <c r="B23" s="79">
        <v>17</v>
      </c>
      <c r="C23" s="57" t="e">
        <f t="shared" si="0"/>
        <v>#N/A</v>
      </c>
      <c r="D23" s="57" t="e">
        <f t="shared" si="1"/>
        <v>#N/A</v>
      </c>
      <c r="E23" s="148"/>
      <c r="F23" s="149"/>
      <c r="G23" s="149"/>
      <c r="H23" s="149"/>
      <c r="I23" s="149"/>
      <c r="J23" s="149"/>
      <c r="K23" s="149"/>
      <c r="L23" s="149"/>
      <c r="M23" s="149"/>
      <c r="N23" s="150"/>
      <c r="Q23" s="49"/>
      <c r="R23" s="49"/>
      <c r="S23" s="49"/>
    </row>
    <row r="24" spans="2:23" x14ac:dyDescent="0.2">
      <c r="B24" s="79">
        <v>18</v>
      </c>
      <c r="C24" s="57" t="e">
        <f t="shared" si="0"/>
        <v>#N/A</v>
      </c>
      <c r="D24" s="57" t="e">
        <f t="shared" si="1"/>
        <v>#N/A</v>
      </c>
      <c r="E24" s="148"/>
      <c r="F24" s="149"/>
      <c r="G24" s="149"/>
      <c r="H24" s="149"/>
      <c r="I24" s="149"/>
      <c r="J24" s="149"/>
      <c r="K24" s="149"/>
      <c r="L24" s="149"/>
      <c r="M24" s="149"/>
      <c r="N24" s="150"/>
      <c r="Q24" s="49"/>
      <c r="R24" s="49"/>
      <c r="S24" s="49"/>
    </row>
    <row r="25" spans="2:23" x14ac:dyDescent="0.2">
      <c r="B25" s="79">
        <v>19</v>
      </c>
      <c r="C25" s="57" t="e">
        <f t="shared" si="0"/>
        <v>#N/A</v>
      </c>
      <c r="D25" s="57" t="e">
        <f t="shared" si="1"/>
        <v>#N/A</v>
      </c>
      <c r="E25" s="148"/>
      <c r="F25" s="149"/>
      <c r="G25" s="149"/>
      <c r="H25" s="149"/>
      <c r="I25" s="149"/>
      <c r="J25" s="149"/>
      <c r="K25" s="149"/>
      <c r="L25" s="149"/>
      <c r="M25" s="149"/>
      <c r="N25" s="150"/>
      <c r="Q25" s="49"/>
      <c r="R25" s="49"/>
      <c r="S25" s="49"/>
    </row>
    <row r="26" spans="2:23" x14ac:dyDescent="0.2">
      <c r="B26" s="79">
        <v>20</v>
      </c>
      <c r="C26" s="57" t="e">
        <f t="shared" si="0"/>
        <v>#N/A</v>
      </c>
      <c r="D26" s="57" t="e">
        <f t="shared" si="1"/>
        <v>#N/A</v>
      </c>
      <c r="E26" s="148"/>
      <c r="F26" s="149"/>
      <c r="G26" s="149"/>
      <c r="H26" s="149"/>
      <c r="I26" s="149"/>
      <c r="J26" s="149"/>
      <c r="K26" s="149"/>
      <c r="L26" s="149"/>
      <c r="M26" s="149"/>
      <c r="N26" s="150"/>
      <c r="Q26" s="49"/>
      <c r="R26" s="49"/>
      <c r="S26" s="49"/>
    </row>
    <row r="27" spans="2:23" x14ac:dyDescent="0.2">
      <c r="B27" s="79">
        <v>21</v>
      </c>
      <c r="C27" s="57" t="e">
        <f t="shared" si="0"/>
        <v>#N/A</v>
      </c>
      <c r="D27" s="57" t="e">
        <f t="shared" si="1"/>
        <v>#N/A</v>
      </c>
      <c r="E27" s="148"/>
      <c r="F27" s="149"/>
      <c r="G27" s="149"/>
      <c r="H27" s="149"/>
      <c r="I27" s="149"/>
      <c r="J27" s="149"/>
      <c r="K27" s="149"/>
      <c r="L27" s="149"/>
      <c r="M27" s="149"/>
      <c r="N27" s="150"/>
      <c r="Q27" s="49"/>
      <c r="R27" s="49"/>
      <c r="S27" s="49"/>
    </row>
    <row r="28" spans="2:23" x14ac:dyDescent="0.2">
      <c r="B28" s="79">
        <v>22</v>
      </c>
      <c r="C28" s="57" t="e">
        <f t="shared" si="0"/>
        <v>#N/A</v>
      </c>
      <c r="D28" s="57" t="e">
        <f t="shared" si="1"/>
        <v>#N/A</v>
      </c>
      <c r="E28" s="148"/>
      <c r="F28" s="149"/>
      <c r="G28" s="149"/>
      <c r="H28" s="149"/>
      <c r="I28" s="149"/>
      <c r="J28" s="149"/>
      <c r="K28" s="149"/>
      <c r="L28" s="149"/>
      <c r="M28" s="149"/>
      <c r="N28" s="150"/>
      <c r="P28" s="137" t="s">
        <v>56</v>
      </c>
      <c r="Q28" s="12" t="s">
        <v>118</v>
      </c>
      <c r="R28" s="12"/>
      <c r="S28" s="44"/>
      <c r="T28" s="44"/>
      <c r="U28" s="12"/>
      <c r="V28" s="12"/>
      <c r="W28" s="12"/>
    </row>
    <row r="29" spans="2:23" x14ac:dyDescent="0.2">
      <c r="B29" s="79">
        <v>23</v>
      </c>
      <c r="C29" s="57" t="e">
        <f t="shared" si="0"/>
        <v>#N/A</v>
      </c>
      <c r="D29" s="57" t="e">
        <f t="shared" si="1"/>
        <v>#N/A</v>
      </c>
      <c r="E29" s="148"/>
      <c r="F29" s="149"/>
      <c r="G29" s="149"/>
      <c r="H29" s="149"/>
      <c r="I29" s="149"/>
      <c r="J29" s="149"/>
      <c r="K29" s="149"/>
      <c r="L29" s="149"/>
      <c r="M29" s="149"/>
      <c r="N29" s="150"/>
      <c r="P29" s="12"/>
      <c r="Q29" s="12" t="s">
        <v>119</v>
      </c>
      <c r="R29" s="12"/>
      <c r="S29" s="44"/>
      <c r="T29" s="44"/>
      <c r="U29" s="12"/>
      <c r="V29" s="12"/>
      <c r="W29" s="12"/>
    </row>
    <row r="30" spans="2:23" x14ac:dyDescent="0.2">
      <c r="B30" s="79">
        <v>24</v>
      </c>
      <c r="C30" s="57" t="e">
        <f t="shared" si="0"/>
        <v>#N/A</v>
      </c>
      <c r="D30" s="57" t="e">
        <f t="shared" si="1"/>
        <v>#N/A</v>
      </c>
      <c r="E30" s="148"/>
      <c r="F30" s="149"/>
      <c r="G30" s="149"/>
      <c r="H30" s="149"/>
      <c r="I30" s="149"/>
      <c r="J30" s="149"/>
      <c r="K30" s="149"/>
      <c r="L30" s="149"/>
      <c r="M30" s="149"/>
      <c r="N30" s="150"/>
      <c r="P30" s="12"/>
      <c r="Q30" s="12" t="s">
        <v>120</v>
      </c>
      <c r="R30" s="44"/>
      <c r="S30" s="44"/>
      <c r="T30" s="44"/>
      <c r="U30" s="12"/>
      <c r="V30" s="12"/>
      <c r="W30" s="12"/>
    </row>
    <row r="31" spans="2:23" x14ac:dyDescent="0.2">
      <c r="B31" s="79">
        <v>25</v>
      </c>
      <c r="C31" s="57" t="e">
        <f t="shared" si="0"/>
        <v>#N/A</v>
      </c>
      <c r="D31" s="57" t="e">
        <f t="shared" si="1"/>
        <v>#N/A</v>
      </c>
      <c r="E31" s="148"/>
      <c r="F31" s="149"/>
      <c r="G31" s="149"/>
      <c r="H31" s="149"/>
      <c r="I31" s="149"/>
      <c r="J31" s="149"/>
      <c r="K31" s="149"/>
      <c r="L31" s="149"/>
      <c r="M31" s="149"/>
      <c r="N31" s="150"/>
      <c r="P31" s="12"/>
      <c r="Q31" s="12"/>
      <c r="R31" s="12"/>
      <c r="S31" s="12"/>
      <c r="T31" s="12"/>
      <c r="U31" s="12"/>
      <c r="V31" s="12"/>
      <c r="W31" s="12"/>
    </row>
    <row r="33" spans="1:2" x14ac:dyDescent="0.2">
      <c r="A33" s="5" t="s">
        <v>126</v>
      </c>
    </row>
    <row r="34" spans="1:2" x14ac:dyDescent="0.2">
      <c r="A34" s="83"/>
      <c r="B34" s="12"/>
    </row>
    <row r="35" spans="1:2" x14ac:dyDescent="0.2">
      <c r="A35" s="12"/>
      <c r="B35" s="12"/>
    </row>
  </sheetData>
  <sheetProtection algorithmName="SHA-512" hashValue="RA8w9ncF/QgHsRXGz5O896Q6vdJrv2on7AzH21rc2ZbppmNNIK5ujRYetdYPeyCBhbLR73LT4HafOaY3pZgJFg==" saltValue="2k92L7ebkzN6RqTfPc8hiA==" spinCount="100000" sheet="1" scenarios="1" formatCells="0" formatColumns="0" formatRows="0"/>
  <phoneticPr fontId="12" type="noConversion"/>
  <hyperlinks>
    <hyperlink ref="A2" location="'Chapter 10'!A1" display="&lt;Back" xr:uid="{00000000-0004-0000-0A00-000000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0177" r:id="rId4" name="CommandButton1">
          <controlPr defaultSize="0" autoLine="0" r:id="rId5">
            <anchor moveWithCells="1">
              <from>
                <xdr:col>4</xdr:col>
                <xdr:colOff>28575</xdr:colOff>
                <xdr:row>0</xdr:row>
                <xdr:rowOff>66675</xdr:rowOff>
              </from>
              <to>
                <xdr:col>4</xdr:col>
                <xdr:colOff>571500</xdr:colOff>
                <xdr:row>1</xdr:row>
                <xdr:rowOff>161925</xdr:rowOff>
              </to>
            </anchor>
          </controlPr>
        </control>
      </mc:Choice>
      <mc:Fallback>
        <control shapeId="50177" r:id="rId4" name="CommandButton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2"/>
  <dimension ref="A1:J38"/>
  <sheetViews>
    <sheetView workbookViewId="0">
      <selection activeCell="A2" sqref="A2"/>
    </sheetView>
  </sheetViews>
  <sheetFormatPr defaultColWidth="9.140625" defaultRowHeight="12.75" x14ac:dyDescent="0.2"/>
  <cols>
    <col min="1" max="4" width="12.7109375" style="5" customWidth="1"/>
    <col min="5" max="10" width="9.140625" style="5"/>
    <col min="11" max="11" width="9.7109375" style="5" customWidth="1"/>
    <col min="12" max="16384" width="9.140625" style="5"/>
  </cols>
  <sheetData>
    <row r="1" spans="1:10" x14ac:dyDescent="0.2">
      <c r="A1" s="37" t="s">
        <v>43</v>
      </c>
      <c r="B1" s="16"/>
      <c r="C1" s="16"/>
      <c r="D1" s="16"/>
    </row>
    <row r="2" spans="1:10" ht="13.5" thickBot="1" x14ac:dyDescent="0.25">
      <c r="A2" s="6" t="s">
        <v>30</v>
      </c>
      <c r="B2" s="16"/>
      <c r="C2" s="16"/>
      <c r="D2" s="16"/>
    </row>
    <row r="3" spans="1:10" x14ac:dyDescent="0.2">
      <c r="A3" s="38" t="s">
        <v>44</v>
      </c>
      <c r="B3" s="39"/>
      <c r="C3" s="39"/>
      <c r="D3" s="9">
        <v>12.11</v>
      </c>
    </row>
    <row r="4" spans="1:10" x14ac:dyDescent="0.2">
      <c r="A4" s="40" t="s">
        <v>45</v>
      </c>
      <c r="B4" s="12"/>
      <c r="C4" s="41" t="s">
        <v>46</v>
      </c>
      <c r="D4" s="11">
        <v>0.02</v>
      </c>
      <c r="E4" s="12"/>
      <c r="F4" s="12"/>
      <c r="G4" s="42" t="str">
        <f>"UCL = "&amp;TEXT(D9,"#,##0.0000")</f>
        <v>UCL = 12.1400</v>
      </c>
      <c r="H4" s="42" t="str">
        <f>"AVE = "&amp;TEXT(D3,"#,##0.0000")</f>
        <v>AVE = 12.1100</v>
      </c>
      <c r="I4" s="42" t="str">
        <f>"LCL = "&amp;TEXT(D10,"#,##0.0000")</f>
        <v>LCL = 12.0800</v>
      </c>
      <c r="J4" s="12"/>
    </row>
    <row r="5" spans="1:10" x14ac:dyDescent="0.2">
      <c r="A5" s="40" t="s">
        <v>47</v>
      </c>
      <c r="B5" s="12"/>
      <c r="C5" s="43" t="s">
        <v>48</v>
      </c>
      <c r="D5" s="11">
        <v>4</v>
      </c>
      <c r="E5" s="12">
        <v>1</v>
      </c>
      <c r="F5" s="12">
        <f>D3+4*D4/SQRT(D5)</f>
        <v>12.149999999999999</v>
      </c>
      <c r="G5" s="44">
        <f>D9</f>
        <v>12.139999999999999</v>
      </c>
      <c r="H5" s="44">
        <f>D3</f>
        <v>12.11</v>
      </c>
      <c r="I5" s="44">
        <f>D10</f>
        <v>12.08</v>
      </c>
      <c r="J5" s="12">
        <f>MAX(D3-4*D4/SQRT(D5),0)</f>
        <v>12.07</v>
      </c>
    </row>
    <row r="6" spans="1:10" x14ac:dyDescent="0.2">
      <c r="A6" s="45"/>
      <c r="B6" s="43"/>
      <c r="C6" s="43" t="s">
        <v>35</v>
      </c>
      <c r="D6" s="11">
        <v>3</v>
      </c>
      <c r="E6" s="12">
        <v>100</v>
      </c>
      <c r="F6" s="12">
        <f>F$5</f>
        <v>12.149999999999999</v>
      </c>
      <c r="G6" s="44">
        <f>G$5</f>
        <v>12.139999999999999</v>
      </c>
      <c r="H6" s="44">
        <f>H$5</f>
        <v>12.11</v>
      </c>
      <c r="I6" s="44">
        <f>I$5</f>
        <v>12.08</v>
      </c>
      <c r="J6" s="12">
        <f>J$5</f>
        <v>12.07</v>
      </c>
    </row>
    <row r="7" spans="1:10" ht="13.5" thickBot="1" x14ac:dyDescent="0.25">
      <c r="A7" s="46"/>
      <c r="B7" s="47"/>
      <c r="C7" s="48" t="s">
        <v>49</v>
      </c>
      <c r="D7" s="15">
        <v>0.1</v>
      </c>
      <c r="G7" s="49"/>
      <c r="H7" s="49"/>
      <c r="I7" s="49"/>
    </row>
    <row r="8" spans="1:10" ht="13.5" thickBot="1" x14ac:dyDescent="0.25">
      <c r="G8" s="49"/>
      <c r="H8" s="49"/>
      <c r="I8" s="49"/>
    </row>
    <row r="9" spans="1:10" x14ac:dyDescent="0.2">
      <c r="C9" s="50" t="s">
        <v>50</v>
      </c>
      <c r="D9" s="19">
        <f>IF(D5&gt;0,D3+D6*D4/SQRT(D5),"")</f>
        <v>12.139999999999999</v>
      </c>
      <c r="G9" s="49"/>
      <c r="H9" s="49"/>
      <c r="I9" s="49"/>
    </row>
    <row r="10" spans="1:10" ht="13.5" thickBot="1" x14ac:dyDescent="0.25">
      <c r="A10" s="51"/>
      <c r="B10" s="26"/>
      <c r="C10" s="52" t="s">
        <v>51</v>
      </c>
      <c r="D10" s="21">
        <f>IF(D5&gt;0,MAX(D3-D6*D4/SQRT(D5),0),"")</f>
        <v>12.08</v>
      </c>
      <c r="G10" s="49"/>
      <c r="H10" s="49"/>
      <c r="I10" s="49"/>
    </row>
    <row r="11" spans="1:10" x14ac:dyDescent="0.2">
      <c r="C11" s="51"/>
      <c r="D11" s="26"/>
      <c r="G11" s="49"/>
      <c r="H11" s="49"/>
      <c r="I11" s="49"/>
    </row>
    <row r="12" spans="1:10" ht="13.5" thickBot="1" x14ac:dyDescent="0.25">
      <c r="A12" s="22" t="s">
        <v>52</v>
      </c>
      <c r="C12" s="16"/>
      <c r="D12" s="16"/>
      <c r="G12" s="49"/>
      <c r="H12" s="49"/>
      <c r="I12" s="49"/>
    </row>
    <row r="13" spans="1:10" ht="13.5" thickBot="1" x14ac:dyDescent="0.25">
      <c r="B13" s="53"/>
      <c r="C13" s="18" t="s">
        <v>53</v>
      </c>
      <c r="D13" s="16"/>
      <c r="G13" s="49"/>
      <c r="H13" s="49"/>
      <c r="I13" s="49"/>
    </row>
    <row r="14" spans="1:10" ht="13.5" thickBot="1" x14ac:dyDescent="0.25">
      <c r="B14" s="18" t="s">
        <v>54</v>
      </c>
      <c r="C14" s="18">
        <f>IF(COUNT(C17:C36)=0,"",AVERAGE(C17:C36))</f>
        <v>12.11</v>
      </c>
      <c r="D14" s="16"/>
      <c r="G14" s="49"/>
      <c r="H14" s="49"/>
      <c r="I14" s="49"/>
    </row>
    <row r="15" spans="1:10" ht="13.5" thickBot="1" x14ac:dyDescent="0.25">
      <c r="B15" s="54"/>
      <c r="C15" s="55"/>
      <c r="D15" s="16"/>
      <c r="G15" s="49"/>
      <c r="H15" s="49"/>
      <c r="I15" s="49"/>
    </row>
    <row r="16" spans="1:10" ht="13.5" thickBot="1" x14ac:dyDescent="0.25">
      <c r="B16" s="18" t="s">
        <v>55</v>
      </c>
      <c r="C16" s="18" t="s">
        <v>53</v>
      </c>
      <c r="D16" s="16"/>
      <c r="G16" s="49"/>
      <c r="H16" s="49"/>
      <c r="I16" s="49"/>
    </row>
    <row r="17" spans="2:9" x14ac:dyDescent="0.2">
      <c r="B17" s="19">
        <v>1</v>
      </c>
      <c r="C17" s="9">
        <f>AVERAGE(12.11,12.1,12.11,12.08)</f>
        <v>12.1</v>
      </c>
      <c r="D17" s="56"/>
      <c r="G17" s="49"/>
      <c r="H17" s="49"/>
      <c r="I17" s="49"/>
    </row>
    <row r="18" spans="2:9" x14ac:dyDescent="0.2">
      <c r="B18" s="57">
        <v>2</v>
      </c>
      <c r="C18" s="11">
        <f>AVERAGE(12.15,12.12,12.1,12.11)</f>
        <v>12.12</v>
      </c>
      <c r="D18" s="56"/>
      <c r="G18" s="49"/>
      <c r="H18" s="49"/>
      <c r="I18" s="49"/>
    </row>
    <row r="19" spans="2:9" x14ac:dyDescent="0.2">
      <c r="B19" s="57">
        <v>3</v>
      </c>
      <c r="C19" s="11">
        <f>AVERAGE(12.09,12.09,12.11,12.15)</f>
        <v>12.11</v>
      </c>
      <c r="D19" s="56"/>
      <c r="G19" s="49"/>
      <c r="H19" s="49"/>
      <c r="I19" s="49"/>
    </row>
    <row r="20" spans="2:9" x14ac:dyDescent="0.2">
      <c r="B20" s="57">
        <v>4</v>
      </c>
      <c r="C20" s="11">
        <f>AVERAGE(12.12,12.1,12.08,12.1)</f>
        <v>12.1</v>
      </c>
      <c r="D20" s="56"/>
      <c r="G20" s="49"/>
      <c r="H20" s="49"/>
      <c r="I20" s="49"/>
    </row>
    <row r="21" spans="2:9" x14ac:dyDescent="0.2">
      <c r="B21" s="57">
        <v>5</v>
      </c>
      <c r="C21" s="11">
        <f>AVERAGE(12.09,12.14,12.13,12.12)</f>
        <v>12.12</v>
      </c>
      <c r="D21" s="56"/>
      <c r="G21" s="49"/>
      <c r="H21" s="49"/>
      <c r="I21" s="49"/>
    </row>
    <row r="22" spans="2:9" x14ac:dyDescent="0.2">
      <c r="B22" s="57">
        <v>6</v>
      </c>
      <c r="C22" s="11"/>
      <c r="D22" s="16"/>
      <c r="G22" s="49"/>
      <c r="H22" s="49"/>
      <c r="I22" s="49"/>
    </row>
    <row r="23" spans="2:9" x14ac:dyDescent="0.2">
      <c r="B23" s="57">
        <v>7</v>
      </c>
      <c r="C23" s="11"/>
      <c r="D23" s="16"/>
      <c r="G23" s="49"/>
      <c r="H23" s="49"/>
      <c r="I23" s="49"/>
    </row>
    <row r="24" spans="2:9" x14ac:dyDescent="0.2">
      <c r="B24" s="57">
        <v>8</v>
      </c>
      <c r="C24" s="11"/>
      <c r="D24" s="16"/>
      <c r="G24" s="49"/>
      <c r="H24" s="49"/>
      <c r="I24" s="49"/>
    </row>
    <row r="25" spans="2:9" x14ac:dyDescent="0.2">
      <c r="B25" s="57">
        <v>9</v>
      </c>
      <c r="C25" s="11"/>
      <c r="D25" s="16"/>
      <c r="E25" s="23" t="s">
        <v>56</v>
      </c>
      <c r="F25" s="5" t="s">
        <v>57</v>
      </c>
      <c r="H25" s="49"/>
      <c r="I25" s="49"/>
    </row>
    <row r="26" spans="2:9" x14ac:dyDescent="0.2">
      <c r="B26" s="57">
        <v>10</v>
      </c>
      <c r="C26" s="11"/>
      <c r="D26" s="16"/>
      <c r="F26" s="5" t="s">
        <v>58</v>
      </c>
      <c r="H26" s="49"/>
      <c r="I26" s="49"/>
    </row>
    <row r="27" spans="2:9" x14ac:dyDescent="0.2">
      <c r="B27" s="57">
        <v>11</v>
      </c>
      <c r="C27" s="11"/>
      <c r="D27" s="16"/>
      <c r="F27" s="5" t="s">
        <v>59</v>
      </c>
      <c r="G27" s="49"/>
      <c r="H27" s="49"/>
      <c r="I27" s="49"/>
    </row>
    <row r="28" spans="2:9" x14ac:dyDescent="0.2">
      <c r="B28" s="57">
        <v>12</v>
      </c>
      <c r="C28" s="11"/>
      <c r="D28" s="16"/>
    </row>
    <row r="29" spans="2:9" x14ac:dyDescent="0.2">
      <c r="B29" s="57">
        <v>13</v>
      </c>
      <c r="C29" s="11"/>
      <c r="D29" s="16"/>
    </row>
    <row r="30" spans="2:9" x14ac:dyDescent="0.2">
      <c r="B30" s="57">
        <v>14</v>
      </c>
      <c r="C30" s="11"/>
      <c r="D30" s="16"/>
    </row>
    <row r="31" spans="2:9" x14ac:dyDescent="0.2">
      <c r="B31" s="57">
        <v>15</v>
      </c>
      <c r="C31" s="11"/>
      <c r="D31" s="16"/>
    </row>
    <row r="32" spans="2:9" x14ac:dyDescent="0.2">
      <c r="B32" s="57">
        <v>16</v>
      </c>
      <c r="C32" s="11"/>
      <c r="D32" s="16"/>
    </row>
    <row r="33" spans="1:4" x14ac:dyDescent="0.2">
      <c r="B33" s="57">
        <v>17</v>
      </c>
      <c r="C33" s="11"/>
      <c r="D33" s="16"/>
    </row>
    <row r="34" spans="1:4" x14ac:dyDescent="0.2">
      <c r="B34" s="57">
        <v>18</v>
      </c>
      <c r="C34" s="11"/>
      <c r="D34" s="16"/>
    </row>
    <row r="35" spans="1:4" x14ac:dyDescent="0.2">
      <c r="B35" s="57">
        <v>19</v>
      </c>
      <c r="C35" s="11"/>
      <c r="D35" s="16"/>
    </row>
    <row r="36" spans="1:4" x14ac:dyDescent="0.2">
      <c r="B36" s="57">
        <v>20</v>
      </c>
      <c r="C36" s="11"/>
      <c r="D36" s="16"/>
    </row>
    <row r="38" spans="1:4" x14ac:dyDescent="0.2">
      <c r="A38" s="5" t="s">
        <v>126</v>
      </c>
    </row>
  </sheetData>
  <sheetProtection algorithmName="SHA-512" hashValue="nslCsUmY2F1+UDOGMxRY1W4Pf3299HmBOZ4HLL2due6wZq6348R5c3141W0saNNnG2lmgZrEapoz21ohAOtiug==" saltValue="o2UArR/qmbyLEdXRiJG2ZA==" spinCount="100000" sheet="1" scenarios="1" formatCells="0" formatColumns="0" formatRows="0"/>
  <phoneticPr fontId="12" type="noConversion"/>
  <hyperlinks>
    <hyperlink ref="A2" location="'Chapter 10'!A1" display="&lt;Back" xr:uid="{00000000-0004-0000-0B00-000000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9218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28575</xdr:rowOff>
              </from>
              <to>
                <xdr:col>3</xdr:col>
                <xdr:colOff>552450</xdr:colOff>
                <xdr:row>1</xdr:row>
                <xdr:rowOff>133350</xdr:rowOff>
              </to>
            </anchor>
          </controlPr>
        </control>
      </mc:Choice>
      <mc:Fallback>
        <control shapeId="9218" r:id="rId4" name="CommandButton1"/>
      </mc:Fallback>
    </mc:AlternateContent>
    <mc:AlternateContent xmlns:mc="http://schemas.openxmlformats.org/markup-compatibility/2006">
      <mc:Choice Requires="x14">
        <control shapeId="9217" r:id="rId6" name="SpinButton1">
          <controlPr defaultSize="0" autoLine="0" r:id="rId7">
            <anchor moveWithCells="1">
              <from>
                <xdr:col>4</xdr:col>
                <xdr:colOff>19050</xdr:colOff>
                <xdr:row>5</xdr:row>
                <xdr:rowOff>0</xdr:rowOff>
              </from>
              <to>
                <xdr:col>4</xdr:col>
                <xdr:colOff>171450</xdr:colOff>
                <xdr:row>6</xdr:row>
                <xdr:rowOff>171450</xdr:rowOff>
              </to>
            </anchor>
          </controlPr>
        </control>
      </mc:Choice>
      <mc:Fallback>
        <control shapeId="9217" r:id="rId6" name="SpinButton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/>
  <dimension ref="A1:J60"/>
  <sheetViews>
    <sheetView workbookViewId="0"/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85546875" style="5" customWidth="1"/>
    <col min="12" max="16384" width="9.140625" style="5"/>
  </cols>
  <sheetData>
    <row r="1" spans="1:10" x14ac:dyDescent="0.2">
      <c r="A1" s="37" t="s">
        <v>60</v>
      </c>
      <c r="B1" s="16"/>
      <c r="C1" s="16"/>
      <c r="D1" s="16"/>
    </row>
    <row r="2" spans="1:10" ht="13.5" thickBot="1" x14ac:dyDescent="0.25">
      <c r="A2" s="6" t="s">
        <v>30</v>
      </c>
      <c r="B2" s="16"/>
      <c r="C2" s="16"/>
      <c r="D2" s="16"/>
    </row>
    <row r="3" spans="1:10" x14ac:dyDescent="0.2">
      <c r="A3" s="38" t="s">
        <v>44</v>
      </c>
      <c r="B3" s="39"/>
      <c r="C3" s="70"/>
      <c r="D3" s="9">
        <f>C12</f>
        <v>12.11</v>
      </c>
    </row>
    <row r="4" spans="1:10" x14ac:dyDescent="0.2">
      <c r="A4" s="40" t="s">
        <v>61</v>
      </c>
      <c r="B4" s="12"/>
      <c r="C4" s="71"/>
      <c r="D4" s="11">
        <f>D12</f>
        <v>4.6000000000000082E-2</v>
      </c>
      <c r="E4" s="12"/>
      <c r="F4" s="12"/>
      <c r="G4" s="42" t="str">
        <f>"UCL = "&amp;TEXT(D7,"#,##0.0000")</f>
        <v>UCL = 12.1436</v>
      </c>
      <c r="H4" s="42" t="str">
        <f>"AVE = "&amp;TEXT(D3,"#,##0.0000")</f>
        <v>AVE = 12.1100</v>
      </c>
      <c r="I4" s="42" t="str">
        <f>"LCL = "&amp;TEXT(D8,"#,##0.0000")</f>
        <v>LCL = 12.0764</v>
      </c>
      <c r="J4" s="12"/>
    </row>
    <row r="5" spans="1:10" ht="13.5" thickBot="1" x14ac:dyDescent="0.25">
      <c r="A5" s="46" t="s">
        <v>47</v>
      </c>
      <c r="B5" s="72"/>
      <c r="C5" s="73" t="s">
        <v>48</v>
      </c>
      <c r="D5" s="15">
        <v>4</v>
      </c>
      <c r="E5" s="12">
        <v>1</v>
      </c>
      <c r="F5" s="44">
        <f>D3+VLOOKUP(2,A42:B60,2)*D4</f>
        <v>12.196479999999999</v>
      </c>
      <c r="G5" s="44">
        <f>D7</f>
        <v>12.14358</v>
      </c>
      <c r="H5" s="44">
        <f>D3</f>
        <v>12.11</v>
      </c>
      <c r="I5" s="44">
        <f>D8</f>
        <v>12.076419999999999</v>
      </c>
      <c r="J5" s="44">
        <f>D3-VLOOKUP(2,A42:B60,2)*D4</f>
        <v>12.02352</v>
      </c>
    </row>
    <row r="6" spans="1:10" ht="13.5" thickBot="1" x14ac:dyDescent="0.25">
      <c r="A6" s="2"/>
      <c r="B6" s="2"/>
      <c r="C6" s="2"/>
      <c r="D6" s="74"/>
      <c r="E6" s="12">
        <v>100</v>
      </c>
      <c r="F6" s="44">
        <f>F$5</f>
        <v>12.196479999999999</v>
      </c>
      <c r="G6" s="44">
        <f>G$5</f>
        <v>12.14358</v>
      </c>
      <c r="H6" s="44">
        <f>H$5</f>
        <v>12.11</v>
      </c>
      <c r="I6" s="44">
        <f>I$5</f>
        <v>12.076419999999999</v>
      </c>
      <c r="J6" s="44">
        <f>J$5</f>
        <v>12.02352</v>
      </c>
    </row>
    <row r="7" spans="1:10" x14ac:dyDescent="0.2">
      <c r="C7" s="50" t="s">
        <v>50</v>
      </c>
      <c r="D7" s="19">
        <f>IF(D5&gt;1,D3+VLOOKUP(D5,A42:B60,2)*D4,"")</f>
        <v>12.14358</v>
      </c>
      <c r="G7" s="49"/>
      <c r="H7" s="49"/>
      <c r="I7" s="49"/>
    </row>
    <row r="8" spans="1:10" ht="13.5" thickBot="1" x14ac:dyDescent="0.25">
      <c r="A8" s="51"/>
      <c r="B8" s="26"/>
      <c r="C8" s="52" t="s">
        <v>51</v>
      </c>
      <c r="D8" s="21">
        <f>IF(D5&gt;1,D3-VLOOKUP(D5,A42:B60,2)*D4,"")</f>
        <v>12.076419999999999</v>
      </c>
      <c r="G8" s="49"/>
      <c r="H8" s="49"/>
      <c r="I8" s="49"/>
    </row>
    <row r="9" spans="1:10" x14ac:dyDescent="0.2">
      <c r="D9" s="26"/>
      <c r="G9" s="49"/>
      <c r="H9" s="49"/>
      <c r="I9" s="49"/>
    </row>
    <row r="10" spans="1:10" ht="13.5" thickBot="1" x14ac:dyDescent="0.25">
      <c r="A10" s="22" t="s">
        <v>52</v>
      </c>
      <c r="D10" s="16"/>
      <c r="G10" s="49"/>
      <c r="H10" s="49"/>
      <c r="I10" s="49"/>
    </row>
    <row r="11" spans="1:10" ht="13.5" thickBot="1" x14ac:dyDescent="0.25">
      <c r="B11" s="53"/>
      <c r="C11" s="19" t="s">
        <v>53</v>
      </c>
      <c r="D11" s="75" t="s">
        <v>62</v>
      </c>
      <c r="G11" s="49"/>
      <c r="H11" s="49"/>
      <c r="I11" s="49"/>
    </row>
    <row r="12" spans="1:10" ht="13.5" thickBot="1" x14ac:dyDescent="0.25">
      <c r="B12" s="76" t="s">
        <v>54</v>
      </c>
      <c r="C12" s="18">
        <f>IF(COUNT(C15:C34)=0,"",AVERAGE(C15:C34))</f>
        <v>12.11</v>
      </c>
      <c r="D12" s="77">
        <f>IF(COUNT(D15:D34)=0,"",AVERAGE(D15:D34))</f>
        <v>4.6000000000000082E-2</v>
      </c>
      <c r="G12" s="49"/>
      <c r="H12" s="49"/>
      <c r="I12" s="49"/>
    </row>
    <row r="13" spans="1:10" ht="13.5" thickBot="1" x14ac:dyDescent="0.25">
      <c r="B13" s="54"/>
      <c r="C13" s="55"/>
      <c r="D13" s="16"/>
      <c r="G13" s="49"/>
      <c r="H13" s="49"/>
      <c r="I13" s="49"/>
    </row>
    <row r="14" spans="1:10" ht="13.5" thickBot="1" x14ac:dyDescent="0.25">
      <c r="B14" s="76" t="s">
        <v>55</v>
      </c>
      <c r="C14" s="18" t="s">
        <v>53</v>
      </c>
      <c r="D14" s="77" t="s">
        <v>62</v>
      </c>
      <c r="G14" s="49"/>
      <c r="H14" s="49"/>
      <c r="I14" s="49"/>
    </row>
    <row r="15" spans="1:10" x14ac:dyDescent="0.2">
      <c r="B15" s="78">
        <v>1</v>
      </c>
      <c r="C15" s="9">
        <f>AVERAGE(12.11,12.1,12.11,12.08)</f>
        <v>12.1</v>
      </c>
      <c r="D15" s="9">
        <f>MAX(12.11,12.1,12.11,12.08)-MIN(12.11,12.1,12.11,12.08)</f>
        <v>2.9999999999999361E-2</v>
      </c>
      <c r="G15" s="49"/>
      <c r="H15" s="49"/>
      <c r="I15" s="49"/>
    </row>
    <row r="16" spans="1:10" x14ac:dyDescent="0.2">
      <c r="B16" s="79">
        <v>2</v>
      </c>
      <c r="C16" s="11">
        <f>AVERAGE(12.15,12.12,12.1,12.11)</f>
        <v>12.12</v>
      </c>
      <c r="D16" s="11">
        <f>MAX(12.15,12.12,12.1,12.11)-MIN(12.15,12.12,12.1,12.11)</f>
        <v>5.0000000000000711E-2</v>
      </c>
      <c r="G16" s="49"/>
      <c r="H16" s="49"/>
      <c r="I16" s="49"/>
    </row>
    <row r="17" spans="2:9" x14ac:dyDescent="0.2">
      <c r="B17" s="79">
        <v>3</v>
      </c>
      <c r="C17" s="11">
        <f>AVERAGE(12.09,12.09,12.11,12.15)</f>
        <v>12.11</v>
      </c>
      <c r="D17" s="11">
        <f>MAX(12.09,12.09,12.11,12.15)-MIN(12.09,12.09,12.11,12.15)</f>
        <v>6.0000000000000497E-2</v>
      </c>
      <c r="G17" s="49"/>
      <c r="H17" s="49"/>
      <c r="I17" s="49"/>
    </row>
    <row r="18" spans="2:9" x14ac:dyDescent="0.2">
      <c r="B18" s="79">
        <v>4</v>
      </c>
      <c r="C18" s="11">
        <f>AVERAGE(12.12,12.1,12.08,12.1)</f>
        <v>12.1</v>
      </c>
      <c r="D18" s="11">
        <f>MAX(12.12,12.1,12.08,12.1)-MIN(12.12,12.1,12.08,12.1)</f>
        <v>3.9999999999999147E-2</v>
      </c>
      <c r="G18" s="49"/>
      <c r="H18" s="49"/>
      <c r="I18" s="49"/>
    </row>
    <row r="19" spans="2:9" x14ac:dyDescent="0.2">
      <c r="B19" s="79">
        <v>5</v>
      </c>
      <c r="C19" s="11">
        <f>AVERAGE(12.09,12.14,12.13,12.12)</f>
        <v>12.12</v>
      </c>
      <c r="D19" s="11">
        <f>MAX(12.09,12.14,12.13,12.12)-MIN(12.09,12.14,12.13,12.12)</f>
        <v>5.0000000000000711E-2</v>
      </c>
      <c r="G19" s="49"/>
      <c r="H19" s="49"/>
      <c r="I19" s="49"/>
    </row>
    <row r="20" spans="2:9" x14ac:dyDescent="0.2">
      <c r="B20" s="79">
        <v>6</v>
      </c>
      <c r="C20" s="11"/>
      <c r="D20" s="80"/>
      <c r="G20" s="49"/>
      <c r="H20" s="49"/>
      <c r="I20" s="49"/>
    </row>
    <row r="21" spans="2:9" x14ac:dyDescent="0.2">
      <c r="B21" s="79">
        <v>7</v>
      </c>
      <c r="C21" s="11"/>
      <c r="D21" s="80"/>
      <c r="G21" s="49"/>
      <c r="H21" s="49"/>
      <c r="I21" s="49"/>
    </row>
    <row r="22" spans="2:9" x14ac:dyDescent="0.2">
      <c r="B22" s="79">
        <v>8</v>
      </c>
      <c r="C22" s="11"/>
      <c r="D22" s="80"/>
      <c r="G22" s="49"/>
      <c r="H22" s="49"/>
      <c r="I22" s="49"/>
    </row>
    <row r="23" spans="2:9" x14ac:dyDescent="0.2">
      <c r="B23" s="79">
        <v>9</v>
      </c>
      <c r="C23" s="11"/>
      <c r="D23" s="80"/>
      <c r="G23" s="49"/>
      <c r="H23" s="49"/>
      <c r="I23" s="49"/>
    </row>
    <row r="24" spans="2:9" x14ac:dyDescent="0.2">
      <c r="B24" s="79">
        <v>10</v>
      </c>
      <c r="C24" s="11"/>
      <c r="D24" s="80"/>
      <c r="G24" s="49"/>
      <c r="H24" s="49"/>
      <c r="I24" s="49"/>
    </row>
    <row r="25" spans="2:9" x14ac:dyDescent="0.2">
      <c r="B25" s="79">
        <v>11</v>
      </c>
      <c r="C25" s="11"/>
      <c r="D25" s="80"/>
      <c r="F25" s="23" t="s">
        <v>56</v>
      </c>
      <c r="G25" s="5" t="s">
        <v>57</v>
      </c>
      <c r="H25" s="49"/>
      <c r="I25" s="49"/>
    </row>
    <row r="26" spans="2:9" x14ac:dyDescent="0.2">
      <c r="B26" s="79">
        <v>12</v>
      </c>
      <c r="C26" s="11"/>
      <c r="D26" s="80"/>
      <c r="G26" s="5" t="s">
        <v>58</v>
      </c>
      <c r="H26" s="49"/>
      <c r="I26" s="49"/>
    </row>
    <row r="27" spans="2:9" x14ac:dyDescent="0.2">
      <c r="B27" s="79">
        <v>13</v>
      </c>
      <c r="C27" s="11"/>
      <c r="D27" s="80"/>
      <c r="G27" s="5" t="s">
        <v>59</v>
      </c>
      <c r="H27" s="49"/>
      <c r="I27" s="49"/>
    </row>
    <row r="28" spans="2:9" x14ac:dyDescent="0.2">
      <c r="B28" s="79">
        <v>14</v>
      </c>
      <c r="C28" s="11"/>
      <c r="D28" s="80"/>
    </row>
    <row r="29" spans="2:9" x14ac:dyDescent="0.2">
      <c r="B29" s="79">
        <v>15</v>
      </c>
      <c r="C29" s="11"/>
      <c r="D29" s="80"/>
    </row>
    <row r="30" spans="2:9" x14ac:dyDescent="0.2">
      <c r="B30" s="79">
        <v>16</v>
      </c>
      <c r="C30" s="11"/>
      <c r="D30" s="80"/>
    </row>
    <row r="31" spans="2:9" x14ac:dyDescent="0.2">
      <c r="B31" s="79">
        <v>17</v>
      </c>
      <c r="C31" s="11"/>
      <c r="D31" s="80"/>
    </row>
    <row r="32" spans="2:9" x14ac:dyDescent="0.2">
      <c r="B32" s="79">
        <v>18</v>
      </c>
      <c r="C32" s="11"/>
      <c r="D32" s="80"/>
    </row>
    <row r="33" spans="1:4" x14ac:dyDescent="0.2">
      <c r="B33" s="79">
        <v>19</v>
      </c>
      <c r="C33" s="11"/>
      <c r="D33" s="80"/>
    </row>
    <row r="34" spans="1:4" x14ac:dyDescent="0.2">
      <c r="B34" s="79">
        <v>20</v>
      </c>
      <c r="C34" s="11"/>
      <c r="D34" s="80"/>
    </row>
    <row r="35" spans="1:4" x14ac:dyDescent="0.2">
      <c r="B35" s="105"/>
    </row>
    <row r="36" spans="1:4" x14ac:dyDescent="0.2">
      <c r="A36" s="5" t="s">
        <v>126</v>
      </c>
      <c r="B36" s="105"/>
    </row>
    <row r="39" spans="1:4" x14ac:dyDescent="0.2">
      <c r="A39" s="12" t="s">
        <v>69</v>
      </c>
      <c r="B39" s="12"/>
    </row>
    <row r="40" spans="1:4" x14ac:dyDescent="0.2">
      <c r="A40" s="12"/>
      <c r="B40" s="12"/>
    </row>
    <row r="41" spans="1:4" x14ac:dyDescent="0.2">
      <c r="A41" s="137" t="s">
        <v>64</v>
      </c>
      <c r="B41" s="137" t="s">
        <v>65</v>
      </c>
    </row>
    <row r="42" spans="1:4" x14ac:dyDescent="0.2">
      <c r="A42" s="12">
        <v>2</v>
      </c>
      <c r="B42" s="138">
        <v>1.88</v>
      </c>
    </row>
    <row r="43" spans="1:4" x14ac:dyDescent="0.2">
      <c r="A43" s="12">
        <v>3</v>
      </c>
      <c r="B43" s="138">
        <v>1.02</v>
      </c>
    </row>
    <row r="44" spans="1:4" x14ac:dyDescent="0.2">
      <c r="A44" s="12">
        <v>4</v>
      </c>
      <c r="B44" s="138">
        <v>0.73</v>
      </c>
    </row>
    <row r="45" spans="1:4" x14ac:dyDescent="0.2">
      <c r="A45" s="12">
        <v>5</v>
      </c>
      <c r="B45" s="138">
        <v>0.57999999999999996</v>
      </c>
    </row>
    <row r="46" spans="1:4" x14ac:dyDescent="0.2">
      <c r="A46" s="12">
        <v>6</v>
      </c>
      <c r="B46" s="138">
        <v>0.48</v>
      </c>
    </row>
    <row r="47" spans="1:4" x14ac:dyDescent="0.2">
      <c r="A47" s="12">
        <v>7</v>
      </c>
      <c r="B47" s="138">
        <v>0.42</v>
      </c>
    </row>
    <row r="48" spans="1:4" x14ac:dyDescent="0.2">
      <c r="A48" s="12">
        <v>8</v>
      </c>
      <c r="B48" s="138">
        <v>0.37</v>
      </c>
    </row>
    <row r="49" spans="1:2" x14ac:dyDescent="0.2">
      <c r="A49" s="12">
        <v>9</v>
      </c>
      <c r="B49" s="138">
        <v>0.34</v>
      </c>
    </row>
    <row r="50" spans="1:2" x14ac:dyDescent="0.2">
      <c r="A50" s="12">
        <v>10</v>
      </c>
      <c r="B50" s="138">
        <v>0.31</v>
      </c>
    </row>
    <row r="51" spans="1:2" x14ac:dyDescent="0.2">
      <c r="A51" s="12">
        <v>11</v>
      </c>
      <c r="B51" s="138">
        <v>0.28999999999999998</v>
      </c>
    </row>
    <row r="52" spans="1:2" x14ac:dyDescent="0.2">
      <c r="A52" s="12">
        <v>12</v>
      </c>
      <c r="B52" s="138">
        <v>0.27</v>
      </c>
    </row>
    <row r="53" spans="1:2" x14ac:dyDescent="0.2">
      <c r="A53" s="12">
        <v>13</v>
      </c>
      <c r="B53" s="138">
        <v>0.25</v>
      </c>
    </row>
    <row r="54" spans="1:2" x14ac:dyDescent="0.2">
      <c r="A54" s="12">
        <v>14</v>
      </c>
      <c r="B54" s="138">
        <v>0.24</v>
      </c>
    </row>
    <row r="55" spans="1:2" x14ac:dyDescent="0.2">
      <c r="A55" s="12">
        <v>15</v>
      </c>
      <c r="B55" s="138">
        <v>0.22</v>
      </c>
    </row>
    <row r="56" spans="1:2" x14ac:dyDescent="0.2">
      <c r="A56" s="12">
        <v>16</v>
      </c>
      <c r="B56" s="138">
        <v>0.21</v>
      </c>
    </row>
    <row r="57" spans="1:2" x14ac:dyDescent="0.2">
      <c r="A57" s="12">
        <v>17</v>
      </c>
      <c r="B57" s="138">
        <v>0.2</v>
      </c>
    </row>
    <row r="58" spans="1:2" x14ac:dyDescent="0.2">
      <c r="A58" s="12">
        <v>18</v>
      </c>
      <c r="B58" s="138">
        <v>0.19</v>
      </c>
    </row>
    <row r="59" spans="1:2" x14ac:dyDescent="0.2">
      <c r="A59" s="12">
        <v>19</v>
      </c>
      <c r="B59" s="138">
        <v>0.19</v>
      </c>
    </row>
    <row r="60" spans="1:2" x14ac:dyDescent="0.2">
      <c r="A60" s="12">
        <v>20</v>
      </c>
      <c r="B60" s="138">
        <v>0.18</v>
      </c>
    </row>
  </sheetData>
  <sheetProtection algorithmName="SHA-512" hashValue="+u7OoYzWOCEEhmUZtp0a85jTz29o/LPRt0yeSHG5CqtNNXbDdjPa/t5nNTgknuw2JBh0pHQNtc+S2ltdI39Wag==" saltValue="sXOqGeN3Y9wm2JS6ssh1RA==" spinCount="100000" sheet="1" scenarios="1" formatCells="0" formatColumns="0" formatRows="0"/>
  <phoneticPr fontId="12" type="noConversion"/>
  <hyperlinks>
    <hyperlink ref="A2" location="'Chapter 10'!A1" display="&lt;Back" xr:uid="{00000000-0004-0000-0C00-000000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41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133350</xdr:rowOff>
              </to>
            </anchor>
          </controlPr>
        </control>
      </mc:Choice>
      <mc:Fallback>
        <control shapeId="10241" r:id="rId4" name="CommandButton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/>
  <dimension ref="A1:J60"/>
  <sheetViews>
    <sheetView workbookViewId="0"/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37" t="s">
        <v>68</v>
      </c>
      <c r="B1" s="16"/>
      <c r="C1" s="16"/>
      <c r="D1" s="16"/>
    </row>
    <row r="2" spans="1:10" x14ac:dyDescent="0.2">
      <c r="A2" s="6" t="s">
        <v>30</v>
      </c>
      <c r="B2" s="16"/>
      <c r="C2" s="16"/>
      <c r="D2" s="16"/>
    </row>
    <row r="3" spans="1:10" ht="13.5" thickBot="1" x14ac:dyDescent="0.25">
      <c r="A3" s="16"/>
      <c r="B3" s="16"/>
      <c r="C3" s="16"/>
      <c r="D3" s="16"/>
    </row>
    <row r="4" spans="1:10" x14ac:dyDescent="0.2">
      <c r="A4" s="38" t="s">
        <v>61</v>
      </c>
      <c r="B4" s="39"/>
      <c r="C4" s="70"/>
      <c r="D4" s="9">
        <f>C12</f>
        <v>4.6000000000000082E-2</v>
      </c>
      <c r="E4" s="12"/>
      <c r="F4" s="12"/>
      <c r="G4" s="42" t="str">
        <f>"UCL = "&amp;TEXT(D7,"#,##0.0000")</f>
        <v>UCL = 0.1049</v>
      </c>
      <c r="H4" s="42" t="str">
        <f>"AVE = "&amp;TEXT(D4,"#,##0.0000")</f>
        <v>AVE = 0.0460</v>
      </c>
      <c r="I4" s="42" t="str">
        <f>"LCL = "&amp;TEXT(D8,"#,##0.0000")</f>
        <v>LCL = 0.0000</v>
      </c>
      <c r="J4" s="12"/>
    </row>
    <row r="5" spans="1:10" ht="13.5" thickBot="1" x14ac:dyDescent="0.25">
      <c r="A5" s="46" t="s">
        <v>47</v>
      </c>
      <c r="B5" s="72"/>
      <c r="C5" s="73" t="s">
        <v>48</v>
      </c>
      <c r="D5" s="15">
        <v>4</v>
      </c>
      <c r="E5" s="12">
        <v>1</v>
      </c>
      <c r="F5" s="42">
        <f>VLOOKUP(2,A42:C60,3)*D4</f>
        <v>0.15042000000000028</v>
      </c>
      <c r="G5" s="44">
        <f>D7</f>
        <v>0.10488000000000018</v>
      </c>
      <c r="H5" s="44">
        <f>D4</f>
        <v>4.6000000000000082E-2</v>
      </c>
      <c r="I5" s="44">
        <f>D8</f>
        <v>0</v>
      </c>
      <c r="J5" s="44">
        <f>VLOOKUP(2,A42:C60,2)*D4</f>
        <v>0</v>
      </c>
    </row>
    <row r="6" spans="1:10" ht="13.5" thickBot="1" x14ac:dyDescent="0.25">
      <c r="A6" s="2"/>
      <c r="B6" s="2"/>
      <c r="C6" s="2"/>
      <c r="D6" s="16"/>
      <c r="E6" s="12">
        <v>100</v>
      </c>
      <c r="F6" s="44">
        <f>F$5</f>
        <v>0.15042000000000028</v>
      </c>
      <c r="G6" s="44">
        <f>G$5</f>
        <v>0.10488000000000018</v>
      </c>
      <c r="H6" s="44">
        <f>H$5</f>
        <v>4.6000000000000082E-2</v>
      </c>
      <c r="I6" s="44">
        <f>I$5</f>
        <v>0</v>
      </c>
      <c r="J6" s="44">
        <f>J$5</f>
        <v>0</v>
      </c>
    </row>
    <row r="7" spans="1:10" x14ac:dyDescent="0.2">
      <c r="C7" s="50" t="s">
        <v>50</v>
      </c>
      <c r="D7" s="19">
        <f>IF(D5&gt;1,VLOOKUP(D5,A42:C60,3)*D4,"")</f>
        <v>0.10488000000000018</v>
      </c>
      <c r="G7" s="49"/>
      <c r="H7" s="49"/>
      <c r="I7" s="49"/>
    </row>
    <row r="8" spans="1:10" ht="13.5" thickBot="1" x14ac:dyDescent="0.25">
      <c r="A8" s="51"/>
      <c r="B8" s="26"/>
      <c r="C8" s="52" t="s">
        <v>51</v>
      </c>
      <c r="D8" s="21">
        <f>IF(D5&gt;1,VLOOKUP(D5,A42:C60,2)*D4,"")</f>
        <v>0</v>
      </c>
      <c r="G8" s="49"/>
      <c r="H8" s="49"/>
      <c r="I8" s="49"/>
    </row>
    <row r="9" spans="1:10" x14ac:dyDescent="0.2">
      <c r="C9" s="16"/>
      <c r="D9" s="26"/>
      <c r="G9" s="49"/>
      <c r="H9" s="49"/>
      <c r="I9" s="49"/>
    </row>
    <row r="10" spans="1:10" ht="13.5" thickBot="1" x14ac:dyDescent="0.25">
      <c r="A10" s="22" t="s">
        <v>52</v>
      </c>
      <c r="D10" s="16"/>
      <c r="G10" s="49"/>
      <c r="H10" s="49"/>
      <c r="I10" s="49"/>
    </row>
    <row r="11" spans="1:10" ht="13.5" thickBot="1" x14ac:dyDescent="0.25">
      <c r="B11" s="53"/>
      <c r="C11" s="19" t="s">
        <v>62</v>
      </c>
      <c r="D11" s="16"/>
      <c r="G11" s="49"/>
      <c r="H11" s="49"/>
      <c r="I11" s="49"/>
    </row>
    <row r="12" spans="1:10" ht="13.5" thickBot="1" x14ac:dyDescent="0.25">
      <c r="B12" s="76" t="s">
        <v>54</v>
      </c>
      <c r="C12" s="18">
        <f>IF(COUNT(C15:C34)=0,"",AVERAGE(C15:C34))</f>
        <v>4.6000000000000082E-2</v>
      </c>
      <c r="D12" s="16"/>
      <c r="G12" s="49"/>
      <c r="H12" s="49"/>
      <c r="I12" s="49"/>
    </row>
    <row r="13" spans="1:10" ht="13.5" thickBot="1" x14ac:dyDescent="0.25">
      <c r="B13" s="54"/>
      <c r="C13" s="16"/>
      <c r="D13" s="16"/>
      <c r="G13" s="49"/>
      <c r="H13" s="49"/>
      <c r="I13" s="49"/>
    </row>
    <row r="14" spans="1:10" ht="13.5" thickBot="1" x14ac:dyDescent="0.25">
      <c r="B14" s="76" t="s">
        <v>55</v>
      </c>
      <c r="C14" s="18" t="s">
        <v>62</v>
      </c>
      <c r="D14" s="16"/>
      <c r="G14" s="49"/>
      <c r="H14" s="49"/>
      <c r="I14" s="49"/>
    </row>
    <row r="15" spans="1:10" x14ac:dyDescent="0.2">
      <c r="B15" s="19">
        <v>1</v>
      </c>
      <c r="C15" s="9">
        <f>MAX(12.11,12.1,12.11,12.08)-MIN(12.11,12.1,12.11,12.08)</f>
        <v>2.9999999999999361E-2</v>
      </c>
      <c r="D15" s="16"/>
      <c r="G15" s="49"/>
      <c r="H15" s="49"/>
      <c r="I15" s="49"/>
    </row>
    <row r="16" spans="1:10" x14ac:dyDescent="0.2">
      <c r="B16" s="57">
        <v>2</v>
      </c>
      <c r="C16" s="11">
        <f>MAX(12.15,12.12,12.1,12.11)-MIN(12.15,12.12,12.1,12.11)</f>
        <v>5.0000000000000711E-2</v>
      </c>
      <c r="D16" s="16"/>
      <c r="G16" s="49"/>
      <c r="H16" s="49"/>
      <c r="I16" s="49"/>
    </row>
    <row r="17" spans="2:9" x14ac:dyDescent="0.2">
      <c r="B17" s="57">
        <v>3</v>
      </c>
      <c r="C17" s="11">
        <f>MAX(12.09,12.09,12.11,12.15)-MIN(12.09,12.09,12.11,12.15)</f>
        <v>6.0000000000000497E-2</v>
      </c>
      <c r="D17" s="16"/>
      <c r="G17" s="49"/>
      <c r="H17" s="49"/>
      <c r="I17" s="49"/>
    </row>
    <row r="18" spans="2:9" x14ac:dyDescent="0.2">
      <c r="B18" s="57">
        <v>4</v>
      </c>
      <c r="C18" s="11">
        <f>MAX(12.12,12.1,12.08,12.1)-MIN(12.12,12.1,12.08,12.1)</f>
        <v>3.9999999999999147E-2</v>
      </c>
      <c r="D18" s="16"/>
      <c r="G18" s="49"/>
      <c r="H18" s="49"/>
      <c r="I18" s="49"/>
    </row>
    <row r="19" spans="2:9" x14ac:dyDescent="0.2">
      <c r="B19" s="57">
        <v>5</v>
      </c>
      <c r="C19" s="11">
        <f>MAX(12.09,12.14,12.13,12.12)-MIN(12.09,12.14,12.13,12.12)</f>
        <v>5.0000000000000711E-2</v>
      </c>
      <c r="D19" s="16"/>
      <c r="G19" s="49"/>
      <c r="H19" s="49"/>
      <c r="I19" s="49"/>
    </row>
    <row r="20" spans="2:9" x14ac:dyDescent="0.2">
      <c r="B20" s="57">
        <v>6</v>
      </c>
      <c r="C20" s="80"/>
      <c r="D20" s="16"/>
      <c r="G20" s="49"/>
      <c r="H20" s="49"/>
      <c r="I20" s="49"/>
    </row>
    <row r="21" spans="2:9" x14ac:dyDescent="0.2">
      <c r="B21" s="57">
        <v>7</v>
      </c>
      <c r="C21" s="11"/>
      <c r="D21" s="16"/>
      <c r="G21" s="49"/>
      <c r="H21" s="49"/>
      <c r="I21" s="49"/>
    </row>
    <row r="22" spans="2:9" x14ac:dyDescent="0.2">
      <c r="B22" s="57">
        <v>8</v>
      </c>
      <c r="C22" s="11"/>
      <c r="D22" s="16"/>
      <c r="G22" s="49"/>
      <c r="H22" s="49"/>
      <c r="I22" s="49"/>
    </row>
    <row r="23" spans="2:9" x14ac:dyDescent="0.2">
      <c r="B23" s="57">
        <v>9</v>
      </c>
      <c r="C23" s="11"/>
      <c r="D23" s="16"/>
      <c r="G23" s="49"/>
      <c r="H23" s="49"/>
      <c r="I23" s="49"/>
    </row>
    <row r="24" spans="2:9" x14ac:dyDescent="0.2">
      <c r="B24" s="57">
        <v>10</v>
      </c>
      <c r="C24" s="11"/>
      <c r="D24" s="16"/>
      <c r="G24" s="49"/>
      <c r="H24" s="49"/>
      <c r="I24" s="49"/>
    </row>
    <row r="25" spans="2:9" x14ac:dyDescent="0.2">
      <c r="B25" s="57">
        <v>11</v>
      </c>
      <c r="C25" s="11"/>
      <c r="D25" s="16"/>
      <c r="E25" s="23" t="s">
        <v>56</v>
      </c>
      <c r="F25" s="5" t="s">
        <v>57</v>
      </c>
      <c r="G25" s="49"/>
      <c r="H25" s="49"/>
      <c r="I25" s="49"/>
    </row>
    <row r="26" spans="2:9" x14ac:dyDescent="0.2">
      <c r="B26" s="57">
        <v>12</v>
      </c>
      <c r="C26" s="11"/>
      <c r="D26" s="16"/>
      <c r="F26" s="5" t="s">
        <v>58</v>
      </c>
      <c r="G26" s="49"/>
      <c r="H26" s="49"/>
      <c r="I26" s="49"/>
    </row>
    <row r="27" spans="2:9" x14ac:dyDescent="0.2">
      <c r="B27" s="57">
        <v>13</v>
      </c>
      <c r="C27" s="11"/>
      <c r="D27" s="16"/>
      <c r="F27" s="5" t="s">
        <v>59</v>
      </c>
      <c r="G27" s="49"/>
      <c r="H27" s="49"/>
      <c r="I27" s="49"/>
    </row>
    <row r="28" spans="2:9" x14ac:dyDescent="0.2">
      <c r="B28" s="57">
        <v>14</v>
      </c>
      <c r="C28" s="11"/>
      <c r="D28" s="16"/>
    </row>
    <row r="29" spans="2:9" x14ac:dyDescent="0.2">
      <c r="B29" s="57">
        <v>15</v>
      </c>
      <c r="C29" s="11"/>
      <c r="D29" s="16"/>
    </row>
    <row r="30" spans="2:9" x14ac:dyDescent="0.2">
      <c r="B30" s="57">
        <v>16</v>
      </c>
      <c r="C30" s="11"/>
      <c r="D30" s="16"/>
    </row>
    <row r="31" spans="2:9" x14ac:dyDescent="0.2">
      <c r="B31" s="57">
        <v>17</v>
      </c>
      <c r="C31" s="11"/>
      <c r="D31" s="16"/>
    </row>
    <row r="32" spans="2:9" x14ac:dyDescent="0.2">
      <c r="B32" s="57">
        <v>18</v>
      </c>
      <c r="C32" s="11"/>
      <c r="D32" s="16"/>
    </row>
    <row r="33" spans="1:4" x14ac:dyDescent="0.2">
      <c r="B33" s="57">
        <v>19</v>
      </c>
      <c r="C33" s="11"/>
      <c r="D33" s="16"/>
    </row>
    <row r="34" spans="1:4" x14ac:dyDescent="0.2">
      <c r="B34" s="57">
        <v>20</v>
      </c>
      <c r="C34" s="11"/>
      <c r="D34" s="16"/>
    </row>
    <row r="35" spans="1:4" x14ac:dyDescent="0.2">
      <c r="B35" s="105"/>
      <c r="D35" s="16"/>
    </row>
    <row r="36" spans="1:4" x14ac:dyDescent="0.2">
      <c r="A36" s="5" t="s">
        <v>126</v>
      </c>
      <c r="B36" s="105"/>
      <c r="D36" s="16"/>
    </row>
    <row r="39" spans="1:4" x14ac:dyDescent="0.2">
      <c r="A39" s="12" t="s">
        <v>69</v>
      </c>
      <c r="B39" s="12"/>
      <c r="C39" s="12"/>
    </row>
    <row r="40" spans="1:4" x14ac:dyDescent="0.2">
      <c r="A40" s="12"/>
      <c r="B40" s="12"/>
      <c r="C40" s="12"/>
    </row>
    <row r="41" spans="1:4" x14ac:dyDescent="0.2">
      <c r="A41" s="137" t="s">
        <v>64</v>
      </c>
      <c r="B41" s="137" t="s">
        <v>70</v>
      </c>
      <c r="C41" s="137" t="s">
        <v>71</v>
      </c>
    </row>
    <row r="42" spans="1:4" x14ac:dyDescent="0.2">
      <c r="A42" s="12">
        <v>2</v>
      </c>
      <c r="B42" s="138">
        <v>0</v>
      </c>
      <c r="C42" s="138">
        <v>3.27</v>
      </c>
    </row>
    <row r="43" spans="1:4" x14ac:dyDescent="0.2">
      <c r="A43" s="12">
        <v>3</v>
      </c>
      <c r="B43" s="138">
        <v>0</v>
      </c>
      <c r="C43" s="138">
        <v>2.57</v>
      </c>
    </row>
    <row r="44" spans="1:4" x14ac:dyDescent="0.2">
      <c r="A44" s="12">
        <v>4</v>
      </c>
      <c r="B44" s="138">
        <v>0</v>
      </c>
      <c r="C44" s="138">
        <v>2.2799999999999998</v>
      </c>
    </row>
    <row r="45" spans="1:4" x14ac:dyDescent="0.2">
      <c r="A45" s="12">
        <v>5</v>
      </c>
      <c r="B45" s="138">
        <v>0</v>
      </c>
      <c r="C45" s="138">
        <v>2.11</v>
      </c>
    </row>
    <row r="46" spans="1:4" x14ac:dyDescent="0.2">
      <c r="A46" s="12">
        <v>6</v>
      </c>
      <c r="B46" s="138">
        <v>0</v>
      </c>
      <c r="C46" s="138">
        <v>2</v>
      </c>
    </row>
    <row r="47" spans="1:4" x14ac:dyDescent="0.2">
      <c r="A47" s="12">
        <v>7</v>
      </c>
      <c r="B47" s="138">
        <v>0.08</v>
      </c>
      <c r="C47" s="138">
        <v>1.92</v>
      </c>
    </row>
    <row r="48" spans="1:4" x14ac:dyDescent="0.2">
      <c r="A48" s="12">
        <v>8</v>
      </c>
      <c r="B48" s="138">
        <v>0.14000000000000001</v>
      </c>
      <c r="C48" s="138">
        <v>1.86</v>
      </c>
    </row>
    <row r="49" spans="1:3" x14ac:dyDescent="0.2">
      <c r="A49" s="12">
        <v>9</v>
      </c>
      <c r="B49" s="138">
        <v>0.18</v>
      </c>
      <c r="C49" s="138">
        <v>1.82</v>
      </c>
    </row>
    <row r="50" spans="1:3" x14ac:dyDescent="0.2">
      <c r="A50" s="12">
        <v>10</v>
      </c>
      <c r="B50" s="138">
        <v>0.22</v>
      </c>
      <c r="C50" s="138">
        <v>1.78</v>
      </c>
    </row>
    <row r="51" spans="1:3" x14ac:dyDescent="0.2">
      <c r="A51" s="12">
        <v>11</v>
      </c>
      <c r="B51" s="138">
        <v>0.26</v>
      </c>
      <c r="C51" s="138">
        <v>1.74</v>
      </c>
    </row>
    <row r="52" spans="1:3" x14ac:dyDescent="0.2">
      <c r="A52" s="12">
        <v>12</v>
      </c>
      <c r="B52" s="138">
        <v>0.28000000000000003</v>
      </c>
      <c r="C52" s="138">
        <v>1.72</v>
      </c>
    </row>
    <row r="53" spans="1:3" x14ac:dyDescent="0.2">
      <c r="A53" s="12">
        <v>13</v>
      </c>
      <c r="B53" s="138">
        <v>0.31</v>
      </c>
      <c r="C53" s="138">
        <v>1.69</v>
      </c>
    </row>
    <row r="54" spans="1:3" x14ac:dyDescent="0.2">
      <c r="A54" s="12">
        <v>14</v>
      </c>
      <c r="B54" s="138">
        <v>0.33</v>
      </c>
      <c r="C54" s="138">
        <v>1.67</v>
      </c>
    </row>
    <row r="55" spans="1:3" x14ac:dyDescent="0.2">
      <c r="A55" s="12">
        <v>15</v>
      </c>
      <c r="B55" s="138">
        <v>0.35</v>
      </c>
      <c r="C55" s="12">
        <v>1.65</v>
      </c>
    </row>
    <row r="56" spans="1:3" x14ac:dyDescent="0.2">
      <c r="A56" s="12">
        <v>16</v>
      </c>
      <c r="B56" s="138">
        <v>0.36</v>
      </c>
      <c r="C56" s="138">
        <v>1.64</v>
      </c>
    </row>
    <row r="57" spans="1:3" x14ac:dyDescent="0.2">
      <c r="A57" s="12">
        <v>17</v>
      </c>
      <c r="B57" s="138">
        <v>0.38</v>
      </c>
      <c r="C57" s="138">
        <v>1.62</v>
      </c>
    </row>
    <row r="58" spans="1:3" x14ac:dyDescent="0.2">
      <c r="A58" s="12">
        <v>18</v>
      </c>
      <c r="B58" s="138">
        <v>0.39</v>
      </c>
      <c r="C58" s="138">
        <v>1.61</v>
      </c>
    </row>
    <row r="59" spans="1:3" x14ac:dyDescent="0.2">
      <c r="A59" s="12">
        <v>19</v>
      </c>
      <c r="B59" s="138">
        <v>0.4</v>
      </c>
      <c r="C59" s="138">
        <v>1.6</v>
      </c>
    </row>
    <row r="60" spans="1:3" x14ac:dyDescent="0.2">
      <c r="A60" s="12">
        <v>20</v>
      </c>
      <c r="B60" s="138">
        <v>0.41</v>
      </c>
      <c r="C60" s="138">
        <v>1.59</v>
      </c>
    </row>
  </sheetData>
  <sheetProtection algorithmName="SHA-512" hashValue="k9SEQlu7Loe7SX8Cv0R3aAWMbmE09Cy2VuJEd6yDwzBXaiVWJ6prewrvZPcgy0PwSNdW4bSt/99iyw8KWvk5ZQ==" saltValue="N9hJ7FpACJtOLWm7FWs97w==" spinCount="100000" sheet="1" scenarios="1" formatCells="0" formatColumns="0" formatRows="0"/>
  <phoneticPr fontId="12" type="noConversion"/>
  <hyperlinks>
    <hyperlink ref="A2" location="'Chapter 10'!A1" display="&lt;Back" xr:uid="{00000000-0004-0000-0D00-000000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1265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123825</xdr:rowOff>
              </to>
            </anchor>
          </controlPr>
        </control>
      </mc:Choice>
      <mc:Fallback>
        <control shapeId="11265" r:id="rId4" name="CommandButton1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/>
  <dimension ref="A1:J48"/>
  <sheetViews>
    <sheetView workbookViewId="0"/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37" t="s">
        <v>73</v>
      </c>
      <c r="B1" s="16"/>
      <c r="C1" s="16"/>
      <c r="D1" s="16"/>
    </row>
    <row r="2" spans="1:10" x14ac:dyDescent="0.2">
      <c r="A2" s="6" t="s">
        <v>30</v>
      </c>
      <c r="B2" s="16"/>
      <c r="C2" s="16"/>
      <c r="D2" s="16"/>
    </row>
    <row r="3" spans="1:10" ht="13.5" thickBot="1" x14ac:dyDescent="0.25">
      <c r="A3" s="16"/>
      <c r="B3" s="16"/>
      <c r="C3" s="16"/>
      <c r="D3" s="16"/>
    </row>
    <row r="4" spans="1:10" x14ac:dyDescent="0.2">
      <c r="A4" s="38" t="s">
        <v>74</v>
      </c>
      <c r="B4" s="39"/>
      <c r="C4" s="39"/>
      <c r="D4" s="9">
        <f>C14</f>
        <v>0.11000000000000003</v>
      </c>
      <c r="E4" s="12"/>
      <c r="F4" s="12"/>
      <c r="G4" s="42" t="str">
        <f>"UCL = "&amp;TEXT(D9,"#,##0.0000")</f>
        <v>UCL = 0.2039</v>
      </c>
      <c r="H4" s="42" t="str">
        <f>"AVE = "&amp;TEXT(D4,"#,##0.0000")</f>
        <v>AVE = 0.1100</v>
      </c>
      <c r="I4" s="42" t="str">
        <f>"LCL = "&amp;TEXT(D10,"#,##0.0000")</f>
        <v>LCL = 0.0161</v>
      </c>
      <c r="J4" s="12"/>
    </row>
    <row r="5" spans="1:10" x14ac:dyDescent="0.2">
      <c r="A5" s="40" t="s">
        <v>47</v>
      </c>
      <c r="B5" s="12"/>
      <c r="C5" s="43" t="s">
        <v>48</v>
      </c>
      <c r="D5" s="11">
        <v>100</v>
      </c>
      <c r="E5" s="12">
        <v>1</v>
      </c>
      <c r="F5" s="42">
        <f>D4+4*SQRT(D4*(1-D4)/D5)</f>
        <v>0.23515590277729614</v>
      </c>
      <c r="G5" s="44">
        <f>D9</f>
        <v>0.2038669270829721</v>
      </c>
      <c r="H5" s="44">
        <f>D4</f>
        <v>0.11000000000000003</v>
      </c>
      <c r="I5" s="44">
        <f>D10</f>
        <v>1.6133072917027938E-2</v>
      </c>
      <c r="J5" s="42">
        <f>MAX(D4-4*SQRT(D4*(1-D4)/D5),0)</f>
        <v>0</v>
      </c>
    </row>
    <row r="6" spans="1:10" x14ac:dyDescent="0.2">
      <c r="A6" s="40"/>
      <c r="B6" s="12"/>
      <c r="C6" s="43" t="s">
        <v>35</v>
      </c>
      <c r="D6" s="11">
        <v>3</v>
      </c>
      <c r="E6" s="12">
        <v>100</v>
      </c>
      <c r="F6" s="42">
        <f>F$5</f>
        <v>0.23515590277729614</v>
      </c>
      <c r="G6" s="44">
        <f>G$5</f>
        <v>0.2038669270829721</v>
      </c>
      <c r="H6" s="44">
        <f>H$5</f>
        <v>0.11000000000000003</v>
      </c>
      <c r="I6" s="44">
        <f>I$5</f>
        <v>1.6133072917027938E-2</v>
      </c>
      <c r="J6" s="42">
        <f>J$5</f>
        <v>0</v>
      </c>
    </row>
    <row r="7" spans="1:10" ht="13.5" thickBot="1" x14ac:dyDescent="0.25">
      <c r="A7" s="46"/>
      <c r="B7" s="47"/>
      <c r="C7" s="48" t="s">
        <v>49</v>
      </c>
      <c r="D7" s="15">
        <v>0.1</v>
      </c>
      <c r="G7" s="49"/>
      <c r="H7" s="49"/>
      <c r="I7" s="49"/>
    </row>
    <row r="8" spans="1:10" ht="13.5" thickBot="1" x14ac:dyDescent="0.25">
      <c r="G8" s="49"/>
      <c r="H8" s="49"/>
      <c r="I8" s="49"/>
    </row>
    <row r="9" spans="1:10" x14ac:dyDescent="0.2">
      <c r="C9" s="50" t="s">
        <v>50</v>
      </c>
      <c r="D9" s="19">
        <f>IF(D5&gt;0,D4+D6*SQRT(D4*(1-D4)/D5),"")</f>
        <v>0.2038669270829721</v>
      </c>
      <c r="G9" s="49"/>
      <c r="H9" s="49"/>
      <c r="I9" s="49"/>
    </row>
    <row r="10" spans="1:10" ht="13.5" thickBot="1" x14ac:dyDescent="0.25">
      <c r="A10" s="51"/>
      <c r="B10" s="26"/>
      <c r="C10" s="52" t="s">
        <v>51</v>
      </c>
      <c r="D10" s="21">
        <f>IF(D5&gt;0,MAX(D4-D6*SQRT(D4*(1-D4)/D5),0),"")</f>
        <v>1.6133072917027938E-2</v>
      </c>
      <c r="G10" s="49"/>
      <c r="H10" s="49"/>
      <c r="I10" s="49"/>
    </row>
    <row r="11" spans="1:10" x14ac:dyDescent="0.2">
      <c r="D11" s="26"/>
      <c r="G11" s="49"/>
      <c r="H11" s="49"/>
      <c r="I11" s="49"/>
    </row>
    <row r="12" spans="1:10" ht="13.5" thickBot="1" x14ac:dyDescent="0.25">
      <c r="A12" s="22" t="s">
        <v>52</v>
      </c>
      <c r="D12" s="16"/>
      <c r="G12" s="49"/>
      <c r="H12" s="49"/>
      <c r="I12" s="49"/>
    </row>
    <row r="13" spans="1:10" ht="13.5" thickBot="1" x14ac:dyDescent="0.25">
      <c r="B13" s="53"/>
      <c r="C13" s="18" t="s">
        <v>75</v>
      </c>
      <c r="D13" s="16"/>
      <c r="G13" s="49"/>
      <c r="H13" s="49"/>
      <c r="I13" s="49"/>
    </row>
    <row r="14" spans="1:10" ht="13.5" thickBot="1" x14ac:dyDescent="0.25">
      <c r="B14" s="18" t="s">
        <v>54</v>
      </c>
      <c r="C14" s="18">
        <f>IF(COUNT(C17:C46)=0,"",AVERAGE(C17:C46))</f>
        <v>0.11000000000000003</v>
      </c>
      <c r="D14" s="16"/>
      <c r="G14" s="49"/>
      <c r="H14" s="49"/>
      <c r="I14" s="49"/>
    </row>
    <row r="15" spans="1:10" ht="13.5" thickBot="1" x14ac:dyDescent="0.25">
      <c r="B15" s="54"/>
      <c r="C15" s="26"/>
      <c r="D15" s="16"/>
      <c r="G15" s="49"/>
      <c r="H15" s="49"/>
      <c r="I15" s="49"/>
    </row>
    <row r="16" spans="1:10" ht="13.5" thickBot="1" x14ac:dyDescent="0.25">
      <c r="B16" s="18" t="s">
        <v>55</v>
      </c>
      <c r="C16" s="18" t="s">
        <v>75</v>
      </c>
      <c r="D16" s="16"/>
      <c r="G16" s="49"/>
      <c r="H16" s="49"/>
      <c r="I16" s="49"/>
    </row>
    <row r="17" spans="2:9" x14ac:dyDescent="0.2">
      <c r="B17" s="19">
        <v>1</v>
      </c>
      <c r="C17" s="9">
        <v>7.0000000000000007E-2</v>
      </c>
      <c r="D17" s="16"/>
      <c r="G17" s="49"/>
      <c r="H17" s="49"/>
      <c r="I17" s="49"/>
    </row>
    <row r="18" spans="2:9" x14ac:dyDescent="0.2">
      <c r="B18" s="57">
        <v>2</v>
      </c>
      <c r="C18" s="11">
        <v>0.1</v>
      </c>
      <c r="D18" s="16"/>
      <c r="G18" s="49"/>
      <c r="H18" s="49"/>
      <c r="I18" s="49"/>
    </row>
    <row r="19" spans="2:9" x14ac:dyDescent="0.2">
      <c r="B19" s="57">
        <v>3</v>
      </c>
      <c r="C19" s="11">
        <v>0.12</v>
      </c>
      <c r="D19" s="16"/>
      <c r="G19" s="49"/>
      <c r="H19" s="49"/>
      <c r="I19" s="49"/>
    </row>
    <row r="20" spans="2:9" x14ac:dyDescent="0.2">
      <c r="B20" s="57">
        <v>4</v>
      </c>
      <c r="C20" s="11">
        <v>0.04</v>
      </c>
      <c r="D20" s="16"/>
      <c r="G20" s="49"/>
      <c r="H20" s="49"/>
      <c r="I20" s="49"/>
    </row>
    <row r="21" spans="2:9" x14ac:dyDescent="0.2">
      <c r="B21" s="57">
        <v>5</v>
      </c>
      <c r="C21" s="11">
        <v>0.09</v>
      </c>
      <c r="D21" s="16"/>
      <c r="G21" s="49"/>
      <c r="H21" s="49"/>
      <c r="I21" s="49"/>
    </row>
    <row r="22" spans="2:9" x14ac:dyDescent="0.2">
      <c r="B22" s="57">
        <v>6</v>
      </c>
      <c r="C22" s="11">
        <v>0.11</v>
      </c>
      <c r="D22" s="16"/>
      <c r="G22" s="49"/>
      <c r="H22" s="49"/>
      <c r="I22" s="49"/>
    </row>
    <row r="23" spans="2:9" x14ac:dyDescent="0.2">
      <c r="B23" s="57">
        <v>7</v>
      </c>
      <c r="C23" s="11">
        <v>0.1</v>
      </c>
      <c r="D23" s="16"/>
      <c r="G23" s="49"/>
      <c r="H23" s="49"/>
      <c r="I23" s="49"/>
    </row>
    <row r="24" spans="2:9" x14ac:dyDescent="0.2">
      <c r="B24" s="57">
        <v>8</v>
      </c>
      <c r="C24" s="11">
        <v>0.18</v>
      </c>
      <c r="D24" s="16"/>
      <c r="G24" s="49"/>
      <c r="H24" s="49"/>
      <c r="I24" s="49"/>
    </row>
    <row r="25" spans="2:9" x14ac:dyDescent="0.2">
      <c r="B25" s="57">
        <v>9</v>
      </c>
      <c r="C25" s="11">
        <v>0.13</v>
      </c>
      <c r="D25" s="16"/>
      <c r="E25" s="23" t="s">
        <v>56</v>
      </c>
      <c r="F25" s="5" t="s">
        <v>57</v>
      </c>
      <c r="G25" s="49"/>
      <c r="H25" s="49"/>
      <c r="I25" s="49"/>
    </row>
    <row r="26" spans="2:9" x14ac:dyDescent="0.2">
      <c r="B26" s="57">
        <v>10</v>
      </c>
      <c r="C26" s="11">
        <v>0.1</v>
      </c>
      <c r="D26" s="16"/>
      <c r="F26" s="5" t="s">
        <v>58</v>
      </c>
      <c r="G26" s="49"/>
      <c r="H26" s="49"/>
      <c r="I26" s="49"/>
    </row>
    <row r="27" spans="2:9" x14ac:dyDescent="0.2">
      <c r="B27" s="57">
        <v>11</v>
      </c>
      <c r="C27" s="11">
        <v>0.08</v>
      </c>
      <c r="D27" s="16"/>
      <c r="F27" s="5" t="s">
        <v>59</v>
      </c>
      <c r="G27" s="49"/>
      <c r="H27" s="49"/>
      <c r="I27" s="49"/>
    </row>
    <row r="28" spans="2:9" x14ac:dyDescent="0.2">
      <c r="B28" s="57">
        <v>12</v>
      </c>
      <c r="C28" s="11">
        <v>0.12</v>
      </c>
      <c r="D28" s="16"/>
    </row>
    <row r="29" spans="2:9" x14ac:dyDescent="0.2">
      <c r="B29" s="57">
        <v>13</v>
      </c>
      <c r="C29" s="11">
        <v>0.09</v>
      </c>
      <c r="D29" s="16"/>
    </row>
    <row r="30" spans="2:9" x14ac:dyDescent="0.2">
      <c r="B30" s="57">
        <v>14</v>
      </c>
      <c r="C30" s="11">
        <v>0.1</v>
      </c>
      <c r="D30" s="16"/>
    </row>
    <row r="31" spans="2:9" x14ac:dyDescent="0.2">
      <c r="B31" s="57">
        <v>15</v>
      </c>
      <c r="C31" s="11">
        <v>0.16</v>
      </c>
      <c r="D31" s="16"/>
    </row>
    <row r="32" spans="2:9" x14ac:dyDescent="0.2">
      <c r="B32" s="57">
        <v>16</v>
      </c>
      <c r="C32" s="11">
        <v>0.1</v>
      </c>
      <c r="D32" s="16"/>
    </row>
    <row r="33" spans="1:4" x14ac:dyDescent="0.2">
      <c r="B33" s="57">
        <v>17</v>
      </c>
      <c r="C33" s="11">
        <v>0.08</v>
      </c>
      <c r="D33" s="16"/>
    </row>
    <row r="34" spans="1:4" x14ac:dyDescent="0.2">
      <c r="B34" s="57">
        <v>18</v>
      </c>
      <c r="C34" s="11">
        <v>0.12</v>
      </c>
      <c r="D34" s="16"/>
    </row>
    <row r="35" spans="1:4" x14ac:dyDescent="0.2">
      <c r="B35" s="57">
        <v>19</v>
      </c>
      <c r="C35" s="11">
        <v>0.1</v>
      </c>
      <c r="D35" s="16"/>
    </row>
    <row r="36" spans="1:4" x14ac:dyDescent="0.2">
      <c r="B36" s="57">
        <v>20</v>
      </c>
      <c r="C36" s="11">
        <v>0.21</v>
      </c>
      <c r="D36" s="16"/>
    </row>
    <row r="37" spans="1:4" x14ac:dyDescent="0.2">
      <c r="B37" s="57">
        <v>21</v>
      </c>
      <c r="C37" s="11"/>
      <c r="D37" s="16"/>
    </row>
    <row r="38" spans="1:4" x14ac:dyDescent="0.2">
      <c r="B38" s="57">
        <v>22</v>
      </c>
      <c r="C38" s="11"/>
      <c r="D38" s="16"/>
    </row>
    <row r="39" spans="1:4" x14ac:dyDescent="0.2">
      <c r="B39" s="57">
        <v>23</v>
      </c>
      <c r="C39" s="11"/>
      <c r="D39" s="16"/>
    </row>
    <row r="40" spans="1:4" x14ac:dyDescent="0.2">
      <c r="B40" s="57">
        <v>24</v>
      </c>
      <c r="C40" s="11"/>
      <c r="D40" s="16"/>
    </row>
    <row r="41" spans="1:4" x14ac:dyDescent="0.2">
      <c r="B41" s="57">
        <v>25</v>
      </c>
      <c r="C41" s="11"/>
      <c r="D41" s="16"/>
    </row>
    <row r="42" spans="1:4" x14ac:dyDescent="0.2">
      <c r="B42" s="57">
        <v>26</v>
      </c>
      <c r="C42" s="11"/>
      <c r="D42" s="16"/>
    </row>
    <row r="43" spans="1:4" x14ac:dyDescent="0.2">
      <c r="B43" s="57">
        <v>27</v>
      </c>
      <c r="C43" s="11"/>
      <c r="D43" s="16"/>
    </row>
    <row r="44" spans="1:4" x14ac:dyDescent="0.2">
      <c r="B44" s="57">
        <v>28</v>
      </c>
      <c r="C44" s="11"/>
      <c r="D44" s="16"/>
    </row>
    <row r="45" spans="1:4" x14ac:dyDescent="0.2">
      <c r="B45" s="57">
        <v>29</v>
      </c>
      <c r="C45" s="11"/>
      <c r="D45" s="16"/>
    </row>
    <row r="46" spans="1:4" x14ac:dyDescent="0.2">
      <c r="B46" s="57">
        <v>30</v>
      </c>
      <c r="C46" s="11"/>
      <c r="D46" s="16"/>
    </row>
    <row r="48" spans="1:4" x14ac:dyDescent="0.2">
      <c r="A48" s="5" t="s">
        <v>126</v>
      </c>
    </row>
  </sheetData>
  <sheetProtection algorithmName="SHA-512" hashValue="OHzgOEaQm8olcBbczTeQgpqItYsYD992mcJL5aHcT2PDpZ7lAjq+Tx3e9UZbHCHB1rZaMuuNcmDmWmZSAWxFqQ==" saltValue="qzXmlC0iyJ4A3NIKeiyWdQ==" spinCount="100000" sheet="1" scenarios="1" formatCells="0" formatColumns="0" formatRows="0"/>
  <phoneticPr fontId="12" type="noConversion"/>
  <hyperlinks>
    <hyperlink ref="A2" location="'Chapter 10'!A1" display="&lt;Back" xr:uid="{00000000-0004-0000-0E00-000000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90" r:id="rId4" name="SpinButton1">
          <controlPr defaultSize="0" autoLine="0" r:id="rId5">
            <anchor moveWithCells="1">
              <from>
                <xdr:col>4</xdr:col>
                <xdr:colOff>19050</xdr:colOff>
                <xdr:row>5</xdr:row>
                <xdr:rowOff>0</xdr:rowOff>
              </from>
              <to>
                <xdr:col>4</xdr:col>
                <xdr:colOff>171450</xdr:colOff>
                <xdr:row>6</xdr:row>
                <xdr:rowOff>171450</xdr:rowOff>
              </to>
            </anchor>
          </controlPr>
        </control>
      </mc:Choice>
      <mc:Fallback>
        <control shapeId="12290" r:id="rId4" name="SpinButton1"/>
      </mc:Fallback>
    </mc:AlternateContent>
    <mc:AlternateContent xmlns:mc="http://schemas.openxmlformats.org/markup-compatibility/2006">
      <mc:Choice Requires="x14">
        <control shapeId="12289" r:id="rId6" name="CommandButton1">
          <controlPr defaultSize="0" autoLine="0" r:id="rId7">
            <anchor moveWithCells="1">
              <from>
                <xdr:col>3</xdr:col>
                <xdr:colOff>9525</xdr:colOff>
                <xdr:row>0</xdr:row>
                <xdr:rowOff>47625</xdr:rowOff>
              </from>
              <to>
                <xdr:col>3</xdr:col>
                <xdr:colOff>552450</xdr:colOff>
                <xdr:row>1</xdr:row>
                <xdr:rowOff>133350</xdr:rowOff>
              </to>
            </anchor>
          </controlPr>
        </control>
      </mc:Choice>
      <mc:Fallback>
        <control shapeId="12289" r:id="rId6" name="CommandButton1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/>
  <dimension ref="A1:J48"/>
  <sheetViews>
    <sheetView workbookViewId="0"/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37" t="s">
        <v>76</v>
      </c>
      <c r="B1" s="16"/>
      <c r="C1" s="16"/>
      <c r="D1" s="16"/>
    </row>
    <row r="2" spans="1:10" x14ac:dyDescent="0.2">
      <c r="A2" s="6" t="s">
        <v>30</v>
      </c>
      <c r="B2" s="16"/>
      <c r="C2" s="16"/>
      <c r="D2" s="16"/>
    </row>
    <row r="3" spans="1:10" x14ac:dyDescent="0.2">
      <c r="A3" s="16"/>
      <c r="B3" s="16"/>
      <c r="C3" s="16"/>
      <c r="D3" s="16"/>
    </row>
    <row r="4" spans="1:10" ht="13.5" thickBot="1" x14ac:dyDescent="0.25">
      <c r="A4" s="16"/>
      <c r="B4" s="16"/>
      <c r="C4" s="16"/>
      <c r="D4" s="16"/>
      <c r="E4" s="12"/>
      <c r="F4" s="12"/>
      <c r="G4" s="42" t="str">
        <f>"UCL = "&amp;TEXT(D9,"#,##0.0000")</f>
        <v>UCL = 7.2434</v>
      </c>
      <c r="H4" s="42" t="str">
        <f>"AVE = "&amp;TEXT(D5,"#,##0.0000")</f>
        <v>AVE = 2.5000</v>
      </c>
      <c r="I4" s="42" t="str">
        <f>"LCL = "&amp;TEXT(D10,"#,##0.0000")</f>
        <v>LCL = 0.0000</v>
      </c>
      <c r="J4" s="12"/>
    </row>
    <row r="5" spans="1:10" x14ac:dyDescent="0.2">
      <c r="A5" s="38" t="s">
        <v>77</v>
      </c>
      <c r="B5" s="39"/>
      <c r="C5" s="39"/>
      <c r="D5" s="9">
        <v>2.5</v>
      </c>
      <c r="E5" s="12">
        <v>1</v>
      </c>
      <c r="F5" s="42">
        <f>D5+4*SQRT(D5)</f>
        <v>8.8245553203367599</v>
      </c>
      <c r="G5" s="44">
        <f>D9</f>
        <v>7.2434164902525691</v>
      </c>
      <c r="H5" s="44">
        <f>D5</f>
        <v>2.5</v>
      </c>
      <c r="I5" s="44">
        <f>D10</f>
        <v>0</v>
      </c>
      <c r="J5" s="42">
        <f>MAX(D5-4*SQRT(D5),0)</f>
        <v>0</v>
      </c>
    </row>
    <row r="6" spans="1:10" x14ac:dyDescent="0.2">
      <c r="A6" s="45"/>
      <c r="B6" s="12"/>
      <c r="C6" s="43" t="s">
        <v>35</v>
      </c>
      <c r="D6" s="11">
        <v>3</v>
      </c>
      <c r="E6" s="12">
        <v>100</v>
      </c>
      <c r="F6" s="42">
        <f>F$5</f>
        <v>8.8245553203367599</v>
      </c>
      <c r="G6" s="44">
        <f>G$5</f>
        <v>7.2434164902525691</v>
      </c>
      <c r="H6" s="44">
        <f>H$5</f>
        <v>2.5</v>
      </c>
      <c r="I6" s="44">
        <f>I$5</f>
        <v>0</v>
      </c>
      <c r="J6" s="42">
        <f>J$5</f>
        <v>0</v>
      </c>
    </row>
    <row r="7" spans="1:10" ht="13.5" thickBot="1" x14ac:dyDescent="0.25">
      <c r="A7" s="46"/>
      <c r="B7" s="72"/>
      <c r="C7" s="48" t="s">
        <v>49</v>
      </c>
      <c r="D7" s="15">
        <v>0.1</v>
      </c>
      <c r="G7" s="49"/>
      <c r="H7" s="49"/>
      <c r="I7" s="49"/>
    </row>
    <row r="8" spans="1:10" ht="13.5" thickBot="1" x14ac:dyDescent="0.25">
      <c r="G8" s="49"/>
      <c r="H8" s="49"/>
      <c r="I8" s="49"/>
    </row>
    <row r="9" spans="1:10" x14ac:dyDescent="0.2">
      <c r="C9" s="95" t="s">
        <v>50</v>
      </c>
      <c r="D9" s="19">
        <f>D5+D6*SQRT(D5)</f>
        <v>7.2434164902525691</v>
      </c>
      <c r="G9" s="49"/>
      <c r="H9" s="49"/>
      <c r="I9" s="49"/>
    </row>
    <row r="10" spans="1:10" ht="13.5" thickBot="1" x14ac:dyDescent="0.25">
      <c r="A10" s="51"/>
      <c r="B10" s="26"/>
      <c r="C10" s="96" t="s">
        <v>51</v>
      </c>
      <c r="D10" s="21">
        <f>MAX(D5-D6*SQRT(D5),0)</f>
        <v>0</v>
      </c>
      <c r="G10" s="49"/>
      <c r="H10" s="49"/>
      <c r="I10" s="49"/>
    </row>
    <row r="11" spans="1:10" x14ac:dyDescent="0.2">
      <c r="C11" s="51"/>
      <c r="D11" s="26"/>
      <c r="G11" s="49"/>
      <c r="H11" s="49"/>
      <c r="I11" s="49"/>
    </row>
    <row r="12" spans="1:10" ht="13.5" thickBot="1" x14ac:dyDescent="0.25">
      <c r="A12" s="22" t="s">
        <v>52</v>
      </c>
      <c r="C12" s="16"/>
      <c r="D12" s="16"/>
      <c r="G12" s="49"/>
      <c r="H12" s="49"/>
      <c r="I12" s="49"/>
    </row>
    <row r="13" spans="1:10" ht="13.5" thickBot="1" x14ac:dyDescent="0.25">
      <c r="B13" s="53"/>
      <c r="C13" s="18" t="s">
        <v>78</v>
      </c>
      <c r="D13" s="16"/>
      <c r="G13" s="49"/>
      <c r="H13" s="49"/>
      <c r="I13" s="49"/>
    </row>
    <row r="14" spans="1:10" ht="13.5" thickBot="1" x14ac:dyDescent="0.25">
      <c r="B14" s="18" t="s">
        <v>54</v>
      </c>
      <c r="C14" s="18">
        <f>IF(COUNT(C17:C46)=0,"",AVERAGE(C17:C46))</f>
        <v>2.5</v>
      </c>
      <c r="D14" s="16"/>
      <c r="G14" s="49"/>
      <c r="H14" s="49"/>
      <c r="I14" s="49"/>
    </row>
    <row r="15" spans="1:10" ht="13.5" thickBot="1" x14ac:dyDescent="0.25">
      <c r="B15" s="54"/>
      <c r="C15" s="26"/>
      <c r="D15" s="16"/>
      <c r="G15" s="49"/>
      <c r="H15" s="49"/>
      <c r="I15" s="49"/>
    </row>
    <row r="16" spans="1:10" ht="13.5" thickBot="1" x14ac:dyDescent="0.25">
      <c r="B16" s="18" t="s">
        <v>55</v>
      </c>
      <c r="C16" s="18" t="s">
        <v>78</v>
      </c>
      <c r="D16" s="16"/>
      <c r="G16" s="49"/>
      <c r="H16" s="49"/>
      <c r="I16" s="49"/>
    </row>
    <row r="17" spans="2:9" x14ac:dyDescent="0.2">
      <c r="B17" s="19">
        <v>1</v>
      </c>
      <c r="C17" s="9">
        <v>3</v>
      </c>
      <c r="D17" s="16"/>
      <c r="G17" s="49"/>
      <c r="H17" s="49"/>
      <c r="I17" s="49"/>
    </row>
    <row r="18" spans="2:9" x14ac:dyDescent="0.2">
      <c r="B18" s="57">
        <v>2</v>
      </c>
      <c r="C18" s="11">
        <v>2</v>
      </c>
      <c r="D18" s="16"/>
      <c r="G18" s="49"/>
      <c r="H18" s="49"/>
      <c r="I18" s="49"/>
    </row>
    <row r="19" spans="2:9" x14ac:dyDescent="0.2">
      <c r="B19" s="57">
        <v>3</v>
      </c>
      <c r="C19" s="11">
        <v>4</v>
      </c>
      <c r="D19" s="16"/>
      <c r="G19" s="49"/>
      <c r="H19" s="49"/>
      <c r="I19" s="49"/>
    </row>
    <row r="20" spans="2:9" x14ac:dyDescent="0.2">
      <c r="B20" s="57">
        <v>4</v>
      </c>
      <c r="C20" s="11">
        <v>5</v>
      </c>
      <c r="D20" s="16"/>
      <c r="G20" s="49"/>
      <c r="H20" s="49"/>
      <c r="I20" s="49"/>
    </row>
    <row r="21" spans="2:9" x14ac:dyDescent="0.2">
      <c r="B21" s="57">
        <v>5</v>
      </c>
      <c r="C21" s="11">
        <v>1</v>
      </c>
      <c r="D21" s="16"/>
      <c r="G21" s="49"/>
      <c r="H21" s="49"/>
      <c r="I21" s="49"/>
    </row>
    <row r="22" spans="2:9" x14ac:dyDescent="0.2">
      <c r="B22" s="57">
        <v>6</v>
      </c>
      <c r="C22" s="11">
        <v>2</v>
      </c>
      <c r="D22" s="16"/>
      <c r="G22" s="49"/>
      <c r="H22" s="49"/>
      <c r="I22" s="49"/>
    </row>
    <row r="23" spans="2:9" x14ac:dyDescent="0.2">
      <c r="B23" s="57">
        <v>7</v>
      </c>
      <c r="C23" s="11">
        <v>4</v>
      </c>
      <c r="D23" s="16"/>
      <c r="G23" s="49"/>
      <c r="H23" s="49"/>
      <c r="I23" s="49"/>
    </row>
    <row r="24" spans="2:9" x14ac:dyDescent="0.2">
      <c r="B24" s="57">
        <v>8</v>
      </c>
      <c r="C24" s="11">
        <v>1</v>
      </c>
      <c r="D24" s="16"/>
      <c r="G24" s="49"/>
      <c r="H24" s="49"/>
      <c r="I24" s="49"/>
    </row>
    <row r="25" spans="2:9" x14ac:dyDescent="0.2">
      <c r="B25" s="57">
        <v>9</v>
      </c>
      <c r="C25" s="11">
        <v>2</v>
      </c>
      <c r="D25" s="16"/>
      <c r="E25" s="23" t="s">
        <v>56</v>
      </c>
      <c r="F25" s="5" t="s">
        <v>57</v>
      </c>
      <c r="G25" s="49"/>
      <c r="H25" s="49"/>
      <c r="I25" s="49"/>
    </row>
    <row r="26" spans="2:9" x14ac:dyDescent="0.2">
      <c r="B26" s="57">
        <v>10</v>
      </c>
      <c r="C26" s="11">
        <v>1</v>
      </c>
      <c r="D26" s="16"/>
      <c r="F26" s="5" t="s">
        <v>109</v>
      </c>
      <c r="G26" s="49"/>
      <c r="H26" s="49"/>
      <c r="I26" s="49"/>
    </row>
    <row r="27" spans="2:9" x14ac:dyDescent="0.2">
      <c r="B27" s="57">
        <v>11</v>
      </c>
      <c r="C27" s="11">
        <v>3</v>
      </c>
      <c r="D27" s="16"/>
      <c r="F27" s="5" t="s">
        <v>110</v>
      </c>
      <c r="G27" s="49"/>
      <c r="H27" s="49"/>
      <c r="I27" s="49"/>
    </row>
    <row r="28" spans="2:9" x14ac:dyDescent="0.2">
      <c r="B28" s="57">
        <v>12</v>
      </c>
      <c r="C28" s="11">
        <v>4</v>
      </c>
      <c r="D28" s="16"/>
    </row>
    <row r="29" spans="2:9" x14ac:dyDescent="0.2">
      <c r="B29" s="57">
        <v>13</v>
      </c>
      <c r="C29" s="11">
        <v>2</v>
      </c>
      <c r="D29" s="16"/>
    </row>
    <row r="30" spans="2:9" x14ac:dyDescent="0.2">
      <c r="B30" s="57">
        <v>14</v>
      </c>
      <c r="C30" s="11">
        <v>4</v>
      </c>
      <c r="D30" s="16"/>
    </row>
    <row r="31" spans="2:9" x14ac:dyDescent="0.2">
      <c r="B31" s="57">
        <v>15</v>
      </c>
      <c r="C31" s="11">
        <v>2</v>
      </c>
      <c r="D31" s="16"/>
    </row>
    <row r="32" spans="2:9" x14ac:dyDescent="0.2">
      <c r="B32" s="57">
        <v>16</v>
      </c>
      <c r="C32" s="11">
        <v>1</v>
      </c>
      <c r="D32" s="16"/>
    </row>
    <row r="33" spans="1:4" x14ac:dyDescent="0.2">
      <c r="B33" s="57">
        <v>17</v>
      </c>
      <c r="C33" s="11">
        <v>3</v>
      </c>
      <c r="D33" s="16"/>
    </row>
    <row r="34" spans="1:4" x14ac:dyDescent="0.2">
      <c r="B34" s="57">
        <v>18</v>
      </c>
      <c r="C34" s="11">
        <v>1</v>
      </c>
      <c r="D34" s="16"/>
    </row>
    <row r="35" spans="1:4" x14ac:dyDescent="0.2">
      <c r="B35" s="57">
        <v>19</v>
      </c>
      <c r="C35" s="11"/>
      <c r="D35" s="16"/>
    </row>
    <row r="36" spans="1:4" x14ac:dyDescent="0.2">
      <c r="B36" s="57">
        <v>20</v>
      </c>
      <c r="C36" s="11"/>
      <c r="D36" s="16"/>
    </row>
    <row r="37" spans="1:4" x14ac:dyDescent="0.2">
      <c r="B37" s="57">
        <v>21</v>
      </c>
      <c r="C37" s="11"/>
      <c r="D37" s="16"/>
    </row>
    <row r="38" spans="1:4" x14ac:dyDescent="0.2">
      <c r="B38" s="57">
        <v>22</v>
      </c>
      <c r="C38" s="11"/>
      <c r="D38" s="16"/>
    </row>
    <row r="39" spans="1:4" x14ac:dyDescent="0.2">
      <c r="B39" s="57">
        <v>23</v>
      </c>
      <c r="C39" s="11"/>
      <c r="D39" s="16"/>
    </row>
    <row r="40" spans="1:4" x14ac:dyDescent="0.2">
      <c r="B40" s="57">
        <v>24</v>
      </c>
      <c r="C40" s="11"/>
      <c r="D40" s="16"/>
    </row>
    <row r="41" spans="1:4" x14ac:dyDescent="0.2">
      <c r="B41" s="57">
        <v>25</v>
      </c>
      <c r="C41" s="11"/>
      <c r="D41" s="16"/>
    </row>
    <row r="42" spans="1:4" x14ac:dyDescent="0.2">
      <c r="B42" s="57">
        <v>26</v>
      </c>
      <c r="C42" s="11"/>
      <c r="D42" s="16"/>
    </row>
    <row r="43" spans="1:4" x14ac:dyDescent="0.2">
      <c r="B43" s="57">
        <v>27</v>
      </c>
      <c r="C43" s="11"/>
      <c r="D43" s="16"/>
    </row>
    <row r="44" spans="1:4" x14ac:dyDescent="0.2">
      <c r="B44" s="57">
        <v>28</v>
      </c>
      <c r="C44" s="11"/>
      <c r="D44" s="16"/>
    </row>
    <row r="45" spans="1:4" x14ac:dyDescent="0.2">
      <c r="B45" s="57">
        <v>29</v>
      </c>
      <c r="C45" s="11"/>
      <c r="D45" s="16"/>
    </row>
    <row r="46" spans="1:4" x14ac:dyDescent="0.2">
      <c r="B46" s="57">
        <v>30</v>
      </c>
      <c r="C46" s="11"/>
      <c r="D46" s="16"/>
    </row>
    <row r="48" spans="1:4" x14ac:dyDescent="0.2">
      <c r="A48" s="5" t="s">
        <v>126</v>
      </c>
    </row>
  </sheetData>
  <sheetProtection algorithmName="SHA-512" hashValue="GtpU6mPYbRN0yFK4O6nmowISJ+2tVZPWhd2Lb2ewj9CLDEKShHyhZ8crz734/9E9AnoKSKvZS431tCPhhtOvLw==" saltValue="TJAdLdF2b5rkJpZNPhQ/6w==" spinCount="100000" sheet="1" scenarios="1" formatCells="0" formatColumns="0" formatRows="0"/>
  <phoneticPr fontId="12" type="noConversion"/>
  <hyperlinks>
    <hyperlink ref="A2" location="'Chapter 10'!A1" display="&lt;Back" xr:uid="{00000000-0004-0000-0F00-000000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3314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47625</xdr:rowOff>
              </from>
              <to>
                <xdr:col>3</xdr:col>
                <xdr:colOff>552450</xdr:colOff>
                <xdr:row>1</xdr:row>
                <xdr:rowOff>133350</xdr:rowOff>
              </to>
            </anchor>
          </controlPr>
        </control>
      </mc:Choice>
      <mc:Fallback>
        <control shapeId="13314" r:id="rId4" name="CommandButton1"/>
      </mc:Fallback>
    </mc:AlternateContent>
    <mc:AlternateContent xmlns:mc="http://schemas.openxmlformats.org/markup-compatibility/2006">
      <mc:Choice Requires="x14">
        <control shapeId="13313" r:id="rId6" name="SpinButton1">
          <controlPr defaultSize="0" autoLine="0" r:id="rId7">
            <anchor moveWithCells="1">
              <from>
                <xdr:col>4</xdr:col>
                <xdr:colOff>19050</xdr:colOff>
                <xdr:row>5</xdr:row>
                <xdr:rowOff>9525</xdr:rowOff>
              </from>
              <to>
                <xdr:col>4</xdr:col>
                <xdr:colOff>171450</xdr:colOff>
                <xdr:row>7</xdr:row>
                <xdr:rowOff>0</xdr:rowOff>
              </to>
            </anchor>
          </controlPr>
        </control>
      </mc:Choice>
      <mc:Fallback>
        <control shapeId="13313" r:id="rId6" name="SpinButton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/>
  <dimension ref="A1:K47"/>
  <sheetViews>
    <sheetView workbookViewId="0"/>
  </sheetViews>
  <sheetFormatPr defaultColWidth="9.140625" defaultRowHeight="12.75" x14ac:dyDescent="0.2"/>
  <cols>
    <col min="1" max="4" width="12.7109375" style="5" customWidth="1"/>
    <col min="5" max="6" width="12.7109375" style="5" hidden="1" customWidth="1"/>
    <col min="7" max="7" width="12.7109375" style="5" customWidth="1"/>
    <col min="8" max="13" width="9.28515625" style="5" customWidth="1"/>
    <col min="14" max="14" width="9.7109375" style="5" customWidth="1"/>
    <col min="15" max="16384" width="9.140625" style="5"/>
  </cols>
  <sheetData>
    <row r="1" spans="1:11" x14ac:dyDescent="0.2">
      <c r="A1" s="37" t="s">
        <v>14</v>
      </c>
      <c r="B1" s="16"/>
      <c r="C1" s="16"/>
      <c r="D1" s="16"/>
      <c r="E1" s="16"/>
      <c r="F1" s="16"/>
      <c r="G1" s="16"/>
    </row>
    <row r="2" spans="1:11" ht="13.5" thickBot="1" x14ac:dyDescent="0.25">
      <c r="A2" s="6" t="s">
        <v>30</v>
      </c>
      <c r="B2" s="16"/>
      <c r="C2" s="16"/>
      <c r="D2" s="16"/>
      <c r="E2" s="16"/>
      <c r="F2" s="16"/>
      <c r="G2" s="16"/>
    </row>
    <row r="3" spans="1:11" x14ac:dyDescent="0.2">
      <c r="A3" s="100"/>
      <c r="B3" s="101" t="s">
        <v>79</v>
      </c>
      <c r="C3" s="9">
        <v>20</v>
      </c>
      <c r="D3" s="16"/>
      <c r="E3" s="16"/>
      <c r="F3" s="16"/>
      <c r="G3" s="16"/>
    </row>
    <row r="4" spans="1:11" ht="13.5" thickBot="1" x14ac:dyDescent="0.25">
      <c r="A4" s="102"/>
      <c r="B4" s="73" t="s">
        <v>80</v>
      </c>
      <c r="C4" s="15">
        <f>B13</f>
        <v>11</v>
      </c>
      <c r="D4" s="16"/>
      <c r="E4" s="16"/>
      <c r="F4" s="16"/>
      <c r="G4" s="22"/>
      <c r="H4" s="12"/>
      <c r="I4" s="42" t="str">
        <f>"Median = "&amp;TEXT(C4,"#,##0.0000")</f>
        <v>Median = 11.0000</v>
      </c>
      <c r="J4" s="42"/>
    </row>
    <row r="5" spans="1:11" ht="13.5" thickBot="1" x14ac:dyDescent="0.25">
      <c r="A5" s="16"/>
      <c r="B5" s="16"/>
      <c r="C5" s="16"/>
      <c r="D5" s="16"/>
      <c r="E5" s="16"/>
      <c r="F5" s="16"/>
      <c r="G5" s="22"/>
      <c r="H5" s="12">
        <v>1</v>
      </c>
      <c r="I5" s="44">
        <f>C4</f>
        <v>11</v>
      </c>
      <c r="J5" s="44"/>
    </row>
    <row r="6" spans="1:11" ht="13.5" thickBot="1" x14ac:dyDescent="0.25">
      <c r="A6" s="16"/>
      <c r="B6" s="16"/>
      <c r="C6" s="103" t="s">
        <v>81</v>
      </c>
      <c r="D6" s="104" t="s">
        <v>82</v>
      </c>
      <c r="E6" s="26"/>
      <c r="F6" s="26"/>
      <c r="G6" s="105"/>
      <c r="H6" s="12">
        <v>20</v>
      </c>
      <c r="I6" s="44">
        <f>I$5</f>
        <v>11</v>
      </c>
      <c r="J6" s="44"/>
    </row>
    <row r="7" spans="1:11" x14ac:dyDescent="0.2">
      <c r="A7" s="38" t="s">
        <v>83</v>
      </c>
      <c r="B7" s="106"/>
      <c r="C7" s="19">
        <f>IF(C3&lt;=1,"",C3/2+1)</f>
        <v>11</v>
      </c>
      <c r="D7" s="75">
        <f>IF(C3&lt;=1,"",(2*C3-1)/3)</f>
        <v>13</v>
      </c>
      <c r="E7" s="26"/>
      <c r="F7" s="26"/>
      <c r="G7" s="26"/>
      <c r="J7" s="49"/>
      <c r="K7" s="49"/>
    </row>
    <row r="8" spans="1:11" x14ac:dyDescent="0.2">
      <c r="A8" s="40" t="s">
        <v>84</v>
      </c>
      <c r="B8" s="107" t="s">
        <v>46</v>
      </c>
      <c r="C8" s="57">
        <f>IF(C3&lt;=1,"",SQRT((C3-1)/4))</f>
        <v>2.179449471770337</v>
      </c>
      <c r="D8" s="108">
        <f>IF(C3&lt;=1,"",SQRT((16*C3-29)/90))</f>
        <v>1.7981471945681571</v>
      </c>
      <c r="E8" s="26"/>
      <c r="F8" s="26"/>
      <c r="G8" s="26"/>
      <c r="J8" s="49"/>
      <c r="K8" s="49"/>
    </row>
    <row r="9" spans="1:11" x14ac:dyDescent="0.2">
      <c r="A9" s="40" t="s">
        <v>85</v>
      </c>
      <c r="B9" s="71"/>
      <c r="C9" s="57">
        <f>IF(C3&lt;=1,"",SUM(E16:E45))</f>
        <v>10</v>
      </c>
      <c r="D9" s="108">
        <f>IF(C3&lt;=1,"",SUM(F16:F45))</f>
        <v>17</v>
      </c>
      <c r="E9" s="26"/>
      <c r="F9" s="26"/>
      <c r="G9" s="26"/>
      <c r="J9" s="49"/>
      <c r="K9" s="49"/>
    </row>
    <row r="10" spans="1:11" x14ac:dyDescent="0.2">
      <c r="A10" s="109"/>
      <c r="B10" s="110" t="s">
        <v>86</v>
      </c>
      <c r="C10" s="57">
        <f>IF(C3&lt;=1,"",(C9-C7)/C8)</f>
        <v>-0.45883146774112349</v>
      </c>
      <c r="D10" s="108">
        <f>IF(C3&lt;=1,"",(D9-D7)/D8)</f>
        <v>2.2245119932801942</v>
      </c>
      <c r="E10" s="26"/>
      <c r="F10" s="26"/>
      <c r="G10" s="26"/>
      <c r="J10" s="49"/>
      <c r="K10" s="49"/>
    </row>
    <row r="11" spans="1:11" ht="13.5" thickBot="1" x14ac:dyDescent="0.25">
      <c r="A11" s="111"/>
      <c r="B11" s="73" t="s">
        <v>87</v>
      </c>
      <c r="C11" s="21">
        <f>IF(C3&lt;=1,"",1-2*NORMSDIST(-ABS(C10)))</f>
        <v>0.35364480446050994</v>
      </c>
      <c r="D11" s="112">
        <f>IF(C3&lt;=1,"",1-2*NORMSDIST(-ABS(D10)))</f>
        <v>0.97388598350280187</v>
      </c>
      <c r="E11" s="26"/>
      <c r="F11" s="26"/>
      <c r="G11" s="26"/>
      <c r="J11" s="49"/>
      <c r="K11" s="49"/>
    </row>
    <row r="12" spans="1:11" ht="13.5" thickBot="1" x14ac:dyDescent="0.25">
      <c r="A12" s="16"/>
      <c r="B12" s="16"/>
      <c r="C12" s="16"/>
      <c r="D12" s="16"/>
      <c r="E12" s="16"/>
      <c r="F12" s="16"/>
      <c r="G12" s="16"/>
      <c r="J12" s="49"/>
      <c r="K12" s="49"/>
    </row>
    <row r="13" spans="1:11" ht="13.5" thickBot="1" x14ac:dyDescent="0.25">
      <c r="A13" s="76" t="s">
        <v>81</v>
      </c>
      <c r="B13" s="18">
        <f>IF(COUNT(B16:B45)=0,"",MEDIAN(B16:B45))</f>
        <v>11</v>
      </c>
      <c r="C13" s="16"/>
      <c r="D13" s="16"/>
      <c r="E13" s="16"/>
      <c r="F13" s="16"/>
      <c r="G13" s="16"/>
      <c r="J13" s="49"/>
      <c r="K13" s="49"/>
    </row>
    <row r="14" spans="1:11" ht="13.5" thickBot="1" x14ac:dyDescent="0.25">
      <c r="A14" s="54"/>
      <c r="B14" s="26"/>
      <c r="C14" s="16"/>
      <c r="D14" s="16"/>
      <c r="E14" s="16"/>
      <c r="F14" s="16"/>
      <c r="G14" s="16"/>
      <c r="J14" s="49"/>
      <c r="K14" s="49"/>
    </row>
    <row r="15" spans="1:11" ht="13.5" thickBot="1" x14ac:dyDescent="0.25">
      <c r="A15" s="76" t="s">
        <v>55</v>
      </c>
      <c r="B15" s="18" t="s">
        <v>53</v>
      </c>
      <c r="C15" s="18" t="s">
        <v>88</v>
      </c>
      <c r="D15" s="77" t="s">
        <v>82</v>
      </c>
      <c r="E15" s="26"/>
      <c r="F15" s="26"/>
      <c r="G15" s="26"/>
      <c r="J15" s="49"/>
      <c r="K15" s="49"/>
    </row>
    <row r="16" spans="1:11" x14ac:dyDescent="0.2">
      <c r="A16" s="78">
        <v>1</v>
      </c>
      <c r="B16" s="9">
        <v>10</v>
      </c>
      <c r="C16" s="19" t="str">
        <f>IF(ISNUMBER(B16),IF(B16&gt;$C$4,"A",IF(B16&lt;$C$4,"B","")),"")</f>
        <v>B</v>
      </c>
      <c r="D16" s="75"/>
      <c r="E16" s="113">
        <f t="shared" ref="E16:E45" si="0">IF(ISNUMBER(B16),IF(OR(C16&lt;&gt;C15,C16=""),1,0),"")</f>
        <v>1</v>
      </c>
      <c r="F16" s="70"/>
      <c r="G16" s="26"/>
      <c r="J16" s="49"/>
      <c r="K16" s="49"/>
    </row>
    <row r="17" spans="1:11" x14ac:dyDescent="0.2">
      <c r="A17" s="79">
        <v>2</v>
      </c>
      <c r="B17" s="11">
        <v>10.4</v>
      </c>
      <c r="C17" s="57" t="str">
        <f t="shared" ref="C17:C45" si="1">IF(ISNUMBER(B17),IF(B17&gt;$C$4,"A",IF(B17&lt;$C$4,"B",C16)),"")</f>
        <v>B</v>
      </c>
      <c r="D17" s="108" t="str">
        <f>IF(AND(ISNUMBER(B16),ISNUMBER(B17)),IF(B17&gt;B16,"U",IF(B17&lt;B16,"D","")),"")</f>
        <v>U</v>
      </c>
      <c r="E17" s="114">
        <f t="shared" si="0"/>
        <v>0</v>
      </c>
      <c r="F17" s="115">
        <f t="shared" ref="F17:F45" si="2">IF(AND(ISNUMBER(B16),ISNUMBER(B17)),IF(OR(D17&lt;&gt;D16,D17=""),1,0),"")</f>
        <v>1</v>
      </c>
      <c r="G17" s="26"/>
      <c r="J17" s="49"/>
      <c r="K17" s="49"/>
    </row>
    <row r="18" spans="1:11" x14ac:dyDescent="0.2">
      <c r="A18" s="79">
        <v>3</v>
      </c>
      <c r="B18" s="11">
        <v>10.199999999999999</v>
      </c>
      <c r="C18" s="57" t="str">
        <f t="shared" si="1"/>
        <v>B</v>
      </c>
      <c r="D18" s="108" t="str">
        <f t="shared" ref="D18:D45" si="3">IF(AND(ISNUMBER(B17),ISNUMBER(B18)),IF(B18&gt;B17,"U",IF(B18&lt;B17,"D",D17)),"")</f>
        <v>D</v>
      </c>
      <c r="E18" s="114">
        <f t="shared" si="0"/>
        <v>0</v>
      </c>
      <c r="F18" s="115">
        <f t="shared" si="2"/>
        <v>1</v>
      </c>
      <c r="G18" s="26"/>
      <c r="J18" s="49"/>
      <c r="K18" s="49"/>
    </row>
    <row r="19" spans="1:11" x14ac:dyDescent="0.2">
      <c r="A19" s="79">
        <v>4</v>
      </c>
      <c r="B19" s="11">
        <v>11.5</v>
      </c>
      <c r="C19" s="57" t="str">
        <f t="shared" si="1"/>
        <v>A</v>
      </c>
      <c r="D19" s="108" t="str">
        <f t="shared" si="3"/>
        <v>U</v>
      </c>
      <c r="E19" s="114">
        <f t="shared" si="0"/>
        <v>1</v>
      </c>
      <c r="F19" s="115">
        <f t="shared" si="2"/>
        <v>1</v>
      </c>
      <c r="G19" s="26"/>
      <c r="J19" s="49"/>
      <c r="K19" s="49"/>
    </row>
    <row r="20" spans="1:11" x14ac:dyDescent="0.2">
      <c r="A20" s="79">
        <v>5</v>
      </c>
      <c r="B20" s="11">
        <v>10.8</v>
      </c>
      <c r="C20" s="57" t="str">
        <f t="shared" si="1"/>
        <v>B</v>
      </c>
      <c r="D20" s="108" t="str">
        <f t="shared" si="3"/>
        <v>D</v>
      </c>
      <c r="E20" s="114">
        <f t="shared" si="0"/>
        <v>1</v>
      </c>
      <c r="F20" s="115">
        <f t="shared" si="2"/>
        <v>1</v>
      </c>
      <c r="G20" s="26"/>
      <c r="J20" s="49"/>
      <c r="K20" s="49"/>
    </row>
    <row r="21" spans="1:11" x14ac:dyDescent="0.2">
      <c r="A21" s="79">
        <v>6</v>
      </c>
      <c r="B21" s="11">
        <v>11.6</v>
      </c>
      <c r="C21" s="57" t="str">
        <f t="shared" si="1"/>
        <v>A</v>
      </c>
      <c r="D21" s="108" t="str">
        <f t="shared" si="3"/>
        <v>U</v>
      </c>
      <c r="E21" s="114">
        <f t="shared" si="0"/>
        <v>1</v>
      </c>
      <c r="F21" s="115">
        <f t="shared" si="2"/>
        <v>1</v>
      </c>
      <c r="G21" s="26"/>
      <c r="J21" s="49"/>
      <c r="K21" s="49"/>
    </row>
    <row r="22" spans="1:11" x14ac:dyDescent="0.2">
      <c r="A22" s="79">
        <v>7</v>
      </c>
      <c r="B22" s="11">
        <v>11.1</v>
      </c>
      <c r="C22" s="57" t="str">
        <f t="shared" si="1"/>
        <v>A</v>
      </c>
      <c r="D22" s="108" t="str">
        <f t="shared" si="3"/>
        <v>D</v>
      </c>
      <c r="E22" s="114">
        <f t="shared" si="0"/>
        <v>0</v>
      </c>
      <c r="F22" s="115">
        <f t="shared" si="2"/>
        <v>1</v>
      </c>
      <c r="G22" s="26"/>
      <c r="J22" s="49"/>
      <c r="K22" s="49"/>
    </row>
    <row r="23" spans="1:11" x14ac:dyDescent="0.2">
      <c r="A23" s="79">
        <v>8</v>
      </c>
      <c r="B23" s="11">
        <v>11.2</v>
      </c>
      <c r="C23" s="57" t="str">
        <f t="shared" si="1"/>
        <v>A</v>
      </c>
      <c r="D23" s="108" t="str">
        <f t="shared" si="3"/>
        <v>U</v>
      </c>
      <c r="E23" s="114">
        <f t="shared" si="0"/>
        <v>0</v>
      </c>
      <c r="F23" s="115">
        <f t="shared" si="2"/>
        <v>1</v>
      </c>
      <c r="G23" s="26"/>
      <c r="J23" s="49"/>
      <c r="K23" s="49"/>
    </row>
    <row r="24" spans="1:11" x14ac:dyDescent="0.2">
      <c r="A24" s="79">
        <v>9</v>
      </c>
      <c r="B24" s="11">
        <v>10.6</v>
      </c>
      <c r="C24" s="57" t="str">
        <f t="shared" si="1"/>
        <v>B</v>
      </c>
      <c r="D24" s="108" t="str">
        <f t="shared" si="3"/>
        <v>D</v>
      </c>
      <c r="E24" s="114">
        <f t="shared" si="0"/>
        <v>1</v>
      </c>
      <c r="F24" s="115">
        <f t="shared" si="2"/>
        <v>1</v>
      </c>
      <c r="G24" s="26"/>
      <c r="J24" s="49"/>
      <c r="K24" s="49"/>
    </row>
    <row r="25" spans="1:11" x14ac:dyDescent="0.2">
      <c r="A25" s="79">
        <v>10</v>
      </c>
      <c r="B25" s="11">
        <v>10.9</v>
      </c>
      <c r="C25" s="57" t="str">
        <f t="shared" si="1"/>
        <v>B</v>
      </c>
      <c r="D25" s="108" t="str">
        <f t="shared" si="3"/>
        <v>U</v>
      </c>
      <c r="E25" s="114">
        <f t="shared" si="0"/>
        <v>0</v>
      </c>
      <c r="F25" s="115">
        <f t="shared" si="2"/>
        <v>1</v>
      </c>
      <c r="G25" s="23" t="s">
        <v>56</v>
      </c>
      <c r="H25" s="5" t="s">
        <v>57</v>
      </c>
      <c r="J25" s="49"/>
      <c r="K25" s="49"/>
    </row>
    <row r="26" spans="1:11" x14ac:dyDescent="0.2">
      <c r="A26" s="79">
        <v>11</v>
      </c>
      <c r="B26" s="11">
        <v>10.7</v>
      </c>
      <c r="C26" s="57" t="str">
        <f t="shared" si="1"/>
        <v>B</v>
      </c>
      <c r="D26" s="108" t="str">
        <f t="shared" si="3"/>
        <v>D</v>
      </c>
      <c r="E26" s="114">
        <f t="shared" si="0"/>
        <v>0</v>
      </c>
      <c r="F26" s="115">
        <f t="shared" si="2"/>
        <v>1</v>
      </c>
      <c r="H26" s="5" t="s">
        <v>58</v>
      </c>
      <c r="J26" s="49"/>
      <c r="K26" s="49"/>
    </row>
    <row r="27" spans="1:11" x14ac:dyDescent="0.2">
      <c r="A27" s="79">
        <v>12</v>
      </c>
      <c r="B27" s="11">
        <v>11.3</v>
      </c>
      <c r="C27" s="57" t="str">
        <f t="shared" si="1"/>
        <v>A</v>
      </c>
      <c r="D27" s="108" t="str">
        <f t="shared" si="3"/>
        <v>U</v>
      </c>
      <c r="E27" s="114">
        <f t="shared" si="0"/>
        <v>1</v>
      </c>
      <c r="F27" s="115">
        <f t="shared" si="2"/>
        <v>1</v>
      </c>
      <c r="H27" s="5" t="s">
        <v>59</v>
      </c>
      <c r="J27" s="49"/>
      <c r="K27" s="49"/>
    </row>
    <row r="28" spans="1:11" x14ac:dyDescent="0.2">
      <c r="A28" s="79">
        <v>13</v>
      </c>
      <c r="B28" s="11">
        <v>10.8</v>
      </c>
      <c r="C28" s="57" t="str">
        <f t="shared" si="1"/>
        <v>B</v>
      </c>
      <c r="D28" s="108" t="str">
        <f t="shared" si="3"/>
        <v>D</v>
      </c>
      <c r="E28" s="114">
        <f t="shared" si="0"/>
        <v>1</v>
      </c>
      <c r="F28" s="115">
        <f t="shared" si="2"/>
        <v>1</v>
      </c>
      <c r="G28" s="26"/>
    </row>
    <row r="29" spans="1:11" x14ac:dyDescent="0.2">
      <c r="A29" s="79">
        <v>14</v>
      </c>
      <c r="B29" s="11">
        <v>11.8</v>
      </c>
      <c r="C29" s="57" t="str">
        <f t="shared" si="1"/>
        <v>A</v>
      </c>
      <c r="D29" s="108" t="str">
        <f t="shared" si="3"/>
        <v>U</v>
      </c>
      <c r="E29" s="114">
        <f t="shared" si="0"/>
        <v>1</v>
      </c>
      <c r="F29" s="115">
        <f t="shared" si="2"/>
        <v>1</v>
      </c>
      <c r="G29" s="26"/>
    </row>
    <row r="30" spans="1:11" x14ac:dyDescent="0.2">
      <c r="A30" s="79">
        <v>15</v>
      </c>
      <c r="B30" s="11">
        <v>11.2</v>
      </c>
      <c r="C30" s="57" t="str">
        <f t="shared" si="1"/>
        <v>A</v>
      </c>
      <c r="D30" s="108" t="str">
        <f t="shared" si="3"/>
        <v>D</v>
      </c>
      <c r="E30" s="114">
        <f t="shared" si="0"/>
        <v>0</v>
      </c>
      <c r="F30" s="115">
        <f t="shared" si="2"/>
        <v>1</v>
      </c>
      <c r="G30" s="26"/>
    </row>
    <row r="31" spans="1:11" x14ac:dyDescent="0.2">
      <c r="A31" s="79">
        <v>16</v>
      </c>
      <c r="B31" s="11">
        <v>11.6</v>
      </c>
      <c r="C31" s="57" t="str">
        <f t="shared" si="1"/>
        <v>A</v>
      </c>
      <c r="D31" s="108" t="str">
        <f t="shared" si="3"/>
        <v>U</v>
      </c>
      <c r="E31" s="114">
        <f t="shared" si="0"/>
        <v>0</v>
      </c>
      <c r="F31" s="115">
        <f t="shared" si="2"/>
        <v>1</v>
      </c>
      <c r="G31" s="26"/>
    </row>
    <row r="32" spans="1:11" x14ac:dyDescent="0.2">
      <c r="A32" s="79">
        <v>17</v>
      </c>
      <c r="B32" s="11">
        <v>11.2</v>
      </c>
      <c r="C32" s="57" t="str">
        <f t="shared" si="1"/>
        <v>A</v>
      </c>
      <c r="D32" s="108" t="str">
        <f t="shared" si="3"/>
        <v>D</v>
      </c>
      <c r="E32" s="114">
        <f t="shared" si="0"/>
        <v>0</v>
      </c>
      <c r="F32" s="115">
        <f t="shared" si="2"/>
        <v>1</v>
      </c>
      <c r="G32" s="26"/>
    </row>
    <row r="33" spans="1:7" x14ac:dyDescent="0.2">
      <c r="A33" s="79">
        <v>18</v>
      </c>
      <c r="B33" s="11">
        <v>10.6</v>
      </c>
      <c r="C33" s="57" t="str">
        <f t="shared" si="1"/>
        <v>B</v>
      </c>
      <c r="D33" s="108" t="str">
        <f t="shared" si="3"/>
        <v>D</v>
      </c>
      <c r="E33" s="114">
        <f t="shared" si="0"/>
        <v>1</v>
      </c>
      <c r="F33" s="115">
        <f t="shared" si="2"/>
        <v>0</v>
      </c>
      <c r="G33" s="26"/>
    </row>
    <row r="34" spans="1:7" x14ac:dyDescent="0.2">
      <c r="A34" s="79">
        <v>19</v>
      </c>
      <c r="B34" s="11">
        <v>10.7</v>
      </c>
      <c r="C34" s="57" t="str">
        <f t="shared" si="1"/>
        <v>B</v>
      </c>
      <c r="D34" s="108" t="str">
        <f t="shared" si="3"/>
        <v>U</v>
      </c>
      <c r="E34" s="114">
        <f t="shared" si="0"/>
        <v>0</v>
      </c>
      <c r="F34" s="115">
        <f t="shared" si="2"/>
        <v>1</v>
      </c>
      <c r="G34" s="26"/>
    </row>
    <row r="35" spans="1:7" x14ac:dyDescent="0.2">
      <c r="A35" s="79">
        <v>20</v>
      </c>
      <c r="B35" s="11">
        <v>11.9</v>
      </c>
      <c r="C35" s="57" t="str">
        <f t="shared" si="1"/>
        <v>A</v>
      </c>
      <c r="D35" s="108" t="str">
        <f t="shared" si="3"/>
        <v>U</v>
      </c>
      <c r="E35" s="114">
        <f t="shared" si="0"/>
        <v>1</v>
      </c>
      <c r="F35" s="115">
        <f t="shared" si="2"/>
        <v>0</v>
      </c>
      <c r="G35" s="26"/>
    </row>
    <row r="36" spans="1:7" x14ac:dyDescent="0.2">
      <c r="A36" s="79">
        <v>21</v>
      </c>
      <c r="B36" s="11"/>
      <c r="C36" s="57" t="str">
        <f t="shared" si="1"/>
        <v/>
      </c>
      <c r="D36" s="108" t="str">
        <f t="shared" si="3"/>
        <v/>
      </c>
      <c r="E36" s="114" t="str">
        <f t="shared" si="0"/>
        <v/>
      </c>
      <c r="F36" s="115" t="str">
        <f t="shared" si="2"/>
        <v/>
      </c>
      <c r="G36" s="26"/>
    </row>
    <row r="37" spans="1:7" x14ac:dyDescent="0.2">
      <c r="A37" s="79">
        <v>22</v>
      </c>
      <c r="B37" s="11"/>
      <c r="C37" s="57" t="str">
        <f t="shared" si="1"/>
        <v/>
      </c>
      <c r="D37" s="108" t="str">
        <f t="shared" si="3"/>
        <v/>
      </c>
      <c r="E37" s="114" t="str">
        <f t="shared" si="0"/>
        <v/>
      </c>
      <c r="F37" s="115" t="str">
        <f t="shared" si="2"/>
        <v/>
      </c>
      <c r="G37" s="26"/>
    </row>
    <row r="38" spans="1:7" x14ac:dyDescent="0.2">
      <c r="A38" s="79">
        <v>23</v>
      </c>
      <c r="B38" s="11"/>
      <c r="C38" s="57" t="str">
        <f t="shared" si="1"/>
        <v/>
      </c>
      <c r="D38" s="108" t="str">
        <f t="shared" si="3"/>
        <v/>
      </c>
      <c r="E38" s="114" t="str">
        <f t="shared" si="0"/>
        <v/>
      </c>
      <c r="F38" s="115" t="str">
        <f t="shared" si="2"/>
        <v/>
      </c>
      <c r="G38" s="26"/>
    </row>
    <row r="39" spans="1:7" x14ac:dyDescent="0.2">
      <c r="A39" s="79">
        <v>24</v>
      </c>
      <c r="B39" s="11"/>
      <c r="C39" s="57" t="str">
        <f t="shared" si="1"/>
        <v/>
      </c>
      <c r="D39" s="108" t="str">
        <f t="shared" si="3"/>
        <v/>
      </c>
      <c r="E39" s="114" t="str">
        <f t="shared" si="0"/>
        <v/>
      </c>
      <c r="F39" s="115" t="str">
        <f t="shared" si="2"/>
        <v/>
      </c>
      <c r="G39" s="26"/>
    </row>
    <row r="40" spans="1:7" x14ac:dyDescent="0.2">
      <c r="A40" s="79">
        <v>25</v>
      </c>
      <c r="B40" s="11"/>
      <c r="C40" s="57" t="str">
        <f t="shared" si="1"/>
        <v/>
      </c>
      <c r="D40" s="108" t="str">
        <f t="shared" si="3"/>
        <v/>
      </c>
      <c r="E40" s="114" t="str">
        <f t="shared" si="0"/>
        <v/>
      </c>
      <c r="F40" s="115" t="str">
        <f t="shared" si="2"/>
        <v/>
      </c>
      <c r="G40" s="26"/>
    </row>
    <row r="41" spans="1:7" x14ac:dyDescent="0.2">
      <c r="A41" s="79">
        <v>26</v>
      </c>
      <c r="B41" s="11"/>
      <c r="C41" s="57" t="str">
        <f t="shared" si="1"/>
        <v/>
      </c>
      <c r="D41" s="108" t="str">
        <f t="shared" si="3"/>
        <v/>
      </c>
      <c r="E41" s="114" t="str">
        <f t="shared" si="0"/>
        <v/>
      </c>
      <c r="F41" s="115" t="str">
        <f t="shared" si="2"/>
        <v/>
      </c>
      <c r="G41" s="26"/>
    </row>
    <row r="42" spans="1:7" x14ac:dyDescent="0.2">
      <c r="A42" s="79">
        <v>27</v>
      </c>
      <c r="B42" s="11"/>
      <c r="C42" s="57" t="str">
        <f t="shared" si="1"/>
        <v/>
      </c>
      <c r="D42" s="108" t="str">
        <f t="shared" si="3"/>
        <v/>
      </c>
      <c r="E42" s="114" t="str">
        <f t="shared" si="0"/>
        <v/>
      </c>
      <c r="F42" s="115" t="str">
        <f t="shared" si="2"/>
        <v/>
      </c>
      <c r="G42" s="26"/>
    </row>
    <row r="43" spans="1:7" x14ac:dyDescent="0.2">
      <c r="A43" s="79">
        <v>28</v>
      </c>
      <c r="B43" s="11"/>
      <c r="C43" s="57" t="str">
        <f t="shared" si="1"/>
        <v/>
      </c>
      <c r="D43" s="108" t="str">
        <f t="shared" si="3"/>
        <v/>
      </c>
      <c r="E43" s="114" t="str">
        <f t="shared" si="0"/>
        <v/>
      </c>
      <c r="F43" s="115" t="str">
        <f t="shared" si="2"/>
        <v/>
      </c>
      <c r="G43" s="26"/>
    </row>
    <row r="44" spans="1:7" x14ac:dyDescent="0.2">
      <c r="A44" s="79">
        <v>29</v>
      </c>
      <c r="B44" s="11"/>
      <c r="C44" s="57" t="str">
        <f t="shared" si="1"/>
        <v/>
      </c>
      <c r="D44" s="108" t="str">
        <f t="shared" si="3"/>
        <v/>
      </c>
      <c r="E44" s="114" t="str">
        <f t="shared" si="0"/>
        <v/>
      </c>
      <c r="F44" s="115" t="str">
        <f t="shared" si="2"/>
        <v/>
      </c>
      <c r="G44" s="26"/>
    </row>
    <row r="45" spans="1:7" x14ac:dyDescent="0.2">
      <c r="A45" s="79">
        <v>30</v>
      </c>
      <c r="B45" s="11"/>
      <c r="C45" s="57" t="str">
        <f t="shared" si="1"/>
        <v/>
      </c>
      <c r="D45" s="108" t="str">
        <f t="shared" si="3"/>
        <v/>
      </c>
      <c r="E45" s="114" t="str">
        <f t="shared" si="0"/>
        <v/>
      </c>
      <c r="F45" s="115" t="str">
        <f t="shared" si="2"/>
        <v/>
      </c>
      <c r="G45" s="26"/>
    </row>
    <row r="47" spans="1:7" x14ac:dyDescent="0.2">
      <c r="A47" s="5" t="s">
        <v>126</v>
      </c>
    </row>
  </sheetData>
  <sheetProtection algorithmName="SHA-512" hashValue="s6DQQf8dgwq7Ac793cJaIsYX8XyBO9+W57G1NXGuAYLrPaDKsH0b0m/jA6fZOzqJtEG25McgSuxHUmLoQlY6hg==" saltValue="xcmNQuqTbw4EFLOuxd+CQA==" spinCount="100000" sheet="1" scenarios="1" formatCells="0" formatColumns="0" formatRows="0"/>
  <phoneticPr fontId="12" type="noConversion"/>
  <hyperlinks>
    <hyperlink ref="A2" location="'Chapter 10'!A1" display="&lt;Back" xr:uid="{00000000-0004-0000-1000-000000000000}"/>
  </hyperlinks>
  <pageMargins left="0.75" right="0.75" top="1" bottom="1" header="0.5" footer="0.5"/>
  <pageSetup scale="95"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337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123825</xdr:rowOff>
              </to>
            </anchor>
          </controlPr>
        </control>
      </mc:Choice>
      <mc:Fallback>
        <control shapeId="14337" r:id="rId4" name="CommandButton1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/>
  <dimension ref="A1:J21"/>
  <sheetViews>
    <sheetView workbookViewId="0">
      <selection activeCell="A2" sqref="A2"/>
    </sheetView>
  </sheetViews>
  <sheetFormatPr defaultColWidth="9.140625" defaultRowHeight="12.75" x14ac:dyDescent="0.2"/>
  <cols>
    <col min="1" max="8" width="12.7109375" style="5" customWidth="1"/>
    <col min="9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1" t="s">
        <v>89</v>
      </c>
      <c r="B1" s="16"/>
      <c r="C1" s="16"/>
      <c r="D1" s="16"/>
      <c r="E1" s="51"/>
    </row>
    <row r="2" spans="1:10" x14ac:dyDescent="0.2">
      <c r="A2" s="6" t="s">
        <v>30</v>
      </c>
      <c r="B2" s="16"/>
      <c r="C2" s="16"/>
      <c r="D2" s="16"/>
      <c r="E2" s="16"/>
    </row>
    <row r="3" spans="1:10" ht="13.5" thickBot="1" x14ac:dyDescent="0.25">
      <c r="A3" s="16"/>
      <c r="B3" s="16"/>
      <c r="C3" s="16"/>
      <c r="D3" s="16"/>
      <c r="E3" s="16"/>
      <c r="I3" s="119"/>
      <c r="J3" s="120"/>
    </row>
    <row r="4" spans="1:10" x14ac:dyDescent="0.2">
      <c r="A4" s="78"/>
      <c r="B4" s="19" t="s">
        <v>90</v>
      </c>
      <c r="C4" s="121" t="s">
        <v>91</v>
      </c>
      <c r="D4" s="19" t="s">
        <v>92</v>
      </c>
      <c r="E4" s="122"/>
    </row>
    <row r="5" spans="1:10" ht="12.75" customHeight="1" thickBot="1" x14ac:dyDescent="0.3">
      <c r="A5" s="81" t="s">
        <v>91</v>
      </c>
      <c r="B5" s="21" t="s">
        <v>93</v>
      </c>
      <c r="C5" s="123" t="s">
        <v>94</v>
      </c>
      <c r="D5" s="21" t="s">
        <v>95</v>
      </c>
      <c r="E5" s="21" t="s">
        <v>96</v>
      </c>
    </row>
    <row r="6" spans="1:10" x14ac:dyDescent="0.2">
      <c r="A6" s="78" t="s">
        <v>97</v>
      </c>
      <c r="B6" s="124">
        <v>0.13</v>
      </c>
      <c r="C6" s="121">
        <f>IF(ISNUMBER(B6),B6*6,"")</f>
        <v>0.78</v>
      </c>
      <c r="D6" s="9">
        <v>0.8</v>
      </c>
      <c r="E6" s="19">
        <f>IF(AND(ISNUMBER(B6),ISNUMBER(D6)),D6/C6,"")</f>
        <v>1.0256410256410258</v>
      </c>
    </row>
    <row r="7" spans="1:10" x14ac:dyDescent="0.2">
      <c r="A7" s="79" t="s">
        <v>98</v>
      </c>
      <c r="B7" s="11">
        <v>0.08</v>
      </c>
      <c r="C7" s="105">
        <f>IF(ISNUMBER(B7),B7*6,"")</f>
        <v>0.48</v>
      </c>
      <c r="D7" s="11">
        <v>0.8</v>
      </c>
      <c r="E7" s="57">
        <f>IF(AND(ISNUMBER(B7),ISNUMBER(D7)),D7/C7,"")</f>
        <v>1.6666666666666667</v>
      </c>
    </row>
    <row r="8" spans="1:10" x14ac:dyDescent="0.2">
      <c r="A8" s="79" t="s">
        <v>99</v>
      </c>
      <c r="B8" s="125">
        <v>0.16</v>
      </c>
      <c r="C8" s="105">
        <f>IF(ISNUMBER(B8),B8*6,"")</f>
        <v>0.96</v>
      </c>
      <c r="D8" s="11">
        <v>0.8</v>
      </c>
      <c r="E8" s="57">
        <f>IF(AND(ISNUMBER(B8),ISNUMBER(D8)),D8/C8,"")</f>
        <v>0.83333333333333337</v>
      </c>
    </row>
    <row r="9" spans="1:10" x14ac:dyDescent="0.2">
      <c r="A9" s="79" t="s">
        <v>100</v>
      </c>
      <c r="B9" s="125"/>
      <c r="C9" s="105" t="str">
        <f>IF(ISNUMBER(B9),B9*6,"")</f>
        <v/>
      </c>
      <c r="D9" s="11"/>
      <c r="E9" s="57" t="str">
        <f>IF(AND(ISNUMBER(B9),ISNUMBER(D9)),D9/C9,"")</f>
        <v/>
      </c>
    </row>
    <row r="10" spans="1:10" ht="13.5" thickBot="1" x14ac:dyDescent="0.25">
      <c r="A10" s="81" t="s">
        <v>101</v>
      </c>
      <c r="B10" s="126"/>
      <c r="C10" s="123" t="str">
        <f>IF(ISNUMBER(B10),B10*6,"")</f>
        <v/>
      </c>
      <c r="D10" s="15"/>
      <c r="E10" s="21" t="str">
        <f>IF(AND(ISNUMBER(B10),ISNUMBER(D10)),D10/C10,"")</f>
        <v/>
      </c>
    </row>
    <row r="11" spans="1:10" x14ac:dyDescent="0.2">
      <c r="B11" s="7"/>
    </row>
    <row r="13" spans="1:10" x14ac:dyDescent="0.2">
      <c r="A13" s="37" t="s">
        <v>102</v>
      </c>
    </row>
    <row r="14" spans="1:10" ht="13.5" thickBot="1" x14ac:dyDescent="0.25"/>
    <row r="15" spans="1:10" x14ac:dyDescent="0.2">
      <c r="A15" s="78"/>
      <c r="B15" s="19" t="s">
        <v>91</v>
      </c>
      <c r="C15" s="121" t="s">
        <v>90</v>
      </c>
      <c r="D15" s="78" t="s">
        <v>103</v>
      </c>
      <c r="E15" s="19"/>
      <c r="F15" s="78" t="s">
        <v>104</v>
      </c>
      <c r="G15" s="19"/>
      <c r="H15" s="75"/>
    </row>
    <row r="16" spans="1:10" ht="15" thickBot="1" x14ac:dyDescent="0.3">
      <c r="A16" s="81" t="s">
        <v>91</v>
      </c>
      <c r="B16" s="21" t="s">
        <v>53</v>
      </c>
      <c r="C16" s="123" t="s">
        <v>93</v>
      </c>
      <c r="D16" s="81" t="s">
        <v>92</v>
      </c>
      <c r="E16" s="21" t="s">
        <v>105</v>
      </c>
      <c r="F16" s="81" t="s">
        <v>92</v>
      </c>
      <c r="G16" s="21" t="s">
        <v>105</v>
      </c>
      <c r="H16" s="112" t="s">
        <v>106</v>
      </c>
    </row>
    <row r="17" spans="1:8" x14ac:dyDescent="0.2">
      <c r="A17" s="79" t="s">
        <v>97</v>
      </c>
      <c r="B17" s="11">
        <v>9.1999999999999993</v>
      </c>
      <c r="C17" s="127">
        <v>0.3</v>
      </c>
      <c r="D17" s="9">
        <v>7.5</v>
      </c>
      <c r="E17" s="108">
        <f>IF(ISNUMBER(C17),(B17-D17)/(3*C17),"")</f>
        <v>1.8888888888888884</v>
      </c>
      <c r="F17" s="9">
        <v>10.5</v>
      </c>
      <c r="G17" s="108">
        <f>IF(ISNUMBER(C17),(F17-B17)/(3*C17),"")</f>
        <v>1.4444444444444453</v>
      </c>
      <c r="H17" s="19">
        <f>IF(ISNUMBER(C17),MIN(E17,G17),"")</f>
        <v>1.4444444444444453</v>
      </c>
    </row>
    <row r="18" spans="1:8" x14ac:dyDescent="0.2">
      <c r="A18" s="79" t="s">
        <v>98</v>
      </c>
      <c r="B18" s="11"/>
      <c r="C18" s="128"/>
      <c r="D18" s="11"/>
      <c r="E18" s="108" t="str">
        <f>IF(ISNUMBER(C18),(B18-D18)/(3*C18),"")</f>
        <v/>
      </c>
      <c r="F18" s="11"/>
      <c r="G18" s="108" t="str">
        <f>IF(ISNUMBER(C18),(F18-B18)/(3*C18),"")</f>
        <v/>
      </c>
      <c r="H18" s="57" t="str">
        <f>IF(ISNUMBER(C18),MIN(E18,G18),"")</f>
        <v/>
      </c>
    </row>
    <row r="19" spans="1:8" x14ac:dyDescent="0.2">
      <c r="A19" s="79" t="s">
        <v>99</v>
      </c>
      <c r="B19" s="11"/>
      <c r="C19" s="127"/>
      <c r="D19" s="11"/>
      <c r="E19" s="108" t="str">
        <f>IF(ISNUMBER(C19),(B19-D19)/(3*C19),"")</f>
        <v/>
      </c>
      <c r="F19" s="11"/>
      <c r="G19" s="108" t="str">
        <f>IF(ISNUMBER(C19),(F19-B19)/(3*C19),"")</f>
        <v/>
      </c>
      <c r="H19" s="57" t="str">
        <f>IF(ISNUMBER(C19),MIN(E19,G19),"")</f>
        <v/>
      </c>
    </row>
    <row r="20" spans="1:8" x14ac:dyDescent="0.2">
      <c r="A20" s="79" t="s">
        <v>100</v>
      </c>
      <c r="B20" s="11"/>
      <c r="C20" s="127"/>
      <c r="D20" s="11"/>
      <c r="E20" s="108" t="str">
        <f>IF(ISNUMBER(C20),(B20-D20)/(3*C20),"")</f>
        <v/>
      </c>
      <c r="F20" s="11"/>
      <c r="G20" s="108" t="str">
        <f>IF(ISNUMBER(C20),(F20-B20)/(3*C20),"")</f>
        <v/>
      </c>
      <c r="H20" s="57" t="str">
        <f>IF(ISNUMBER(C20),MIN(E20,G20),"")</f>
        <v/>
      </c>
    </row>
    <row r="21" spans="1:8" ht="13.5" thickBot="1" x14ac:dyDescent="0.25">
      <c r="A21" s="81" t="s">
        <v>101</v>
      </c>
      <c r="B21" s="15"/>
      <c r="C21" s="129"/>
      <c r="D21" s="15"/>
      <c r="E21" s="112" t="str">
        <f>IF(ISNUMBER(C21),(B21-D21)/(3*C21),"")</f>
        <v/>
      </c>
      <c r="F21" s="15"/>
      <c r="G21" s="112" t="str">
        <f>IF(ISNUMBER(C21),(F21-B21)/(3*C21),"")</f>
        <v/>
      </c>
      <c r="H21" s="21" t="str">
        <f>IF(ISNUMBER(C21),MIN(E21,G21),"")</f>
        <v/>
      </c>
    </row>
  </sheetData>
  <sheetProtection algorithmName="SHA-512" hashValue="fMuqOK6tKSe0kz4odrdhFtitxXAoKPFf86cK3lm/mCNqqMvPCQizAJBSppq/DPwVbqUWQWnDVcm8VUag5GkKzw==" saltValue="oe3UT6nYw21u9sWIapImvg==" spinCount="100000" sheet="1" objects="1" scenarios="1" formatCells="0" formatColumns="0" formatRows="0"/>
  <phoneticPr fontId="12" type="noConversion"/>
  <hyperlinks>
    <hyperlink ref="A2" location="'Chapter 10'!A1" display="&lt;Back" xr:uid="{00000000-0004-0000-1100-000000000000}"/>
  </hyperlinks>
  <printOptions gridLines="1" gridLinesSet="0"/>
  <pageMargins left="0.75" right="0.75" top="1" bottom="1" header="0.5" footer="0.5"/>
  <pageSetup orientation="landscape" horizontalDpi="300" verticalDpi="300" r:id="rId1"/>
  <headerFooter alignWithMargins="0">
    <oddHeader>&amp;A</oddHeader>
    <oddFooter>Page &amp;P</oddFooter>
  </headerFooter>
  <drawing r:id="rId2"/>
  <legacyDrawing r:id="rId3"/>
  <controls>
    <mc:AlternateContent xmlns:mc="http://schemas.openxmlformats.org/markup-compatibility/2006">
      <mc:Choice Requires="x14">
        <control shapeId="15361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123825</xdr:rowOff>
              </to>
            </anchor>
          </controlPr>
        </control>
      </mc:Choice>
      <mc:Fallback>
        <control shapeId="15361" r:id="rId4" name="CommandButton1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/>
  <dimension ref="A1:J25"/>
  <sheetViews>
    <sheetView workbookViewId="0">
      <selection activeCell="A2" sqref="A2"/>
    </sheetView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6384" width="9.140625" style="5"/>
  </cols>
  <sheetData>
    <row r="1" spans="1:10" x14ac:dyDescent="0.2">
      <c r="A1" s="1" t="s">
        <v>28</v>
      </c>
      <c r="B1" s="2"/>
      <c r="C1" s="2"/>
      <c r="D1" s="4"/>
      <c r="E1" s="2"/>
      <c r="F1" s="2"/>
      <c r="G1" s="2"/>
      <c r="H1" s="2"/>
      <c r="I1" s="2"/>
      <c r="J1" s="2"/>
    </row>
    <row r="2" spans="1:10" ht="13.5" thickBot="1" x14ac:dyDescent="0.25">
      <c r="A2" s="6" t="s">
        <v>30</v>
      </c>
      <c r="D2" s="7"/>
    </row>
    <row r="3" spans="1:10" x14ac:dyDescent="0.2">
      <c r="B3" s="8" t="s">
        <v>31</v>
      </c>
      <c r="C3" s="9">
        <v>1</v>
      </c>
      <c r="D3" s="7"/>
    </row>
    <row r="4" spans="1:10" ht="13.5" thickBot="1" x14ac:dyDescent="0.25">
      <c r="B4" s="10" t="s">
        <v>32</v>
      </c>
      <c r="C4" s="11">
        <v>0.05</v>
      </c>
      <c r="D4" s="7"/>
      <c r="E4" s="12">
        <f>+C3-3.5*C4</f>
        <v>0.82499999999999996</v>
      </c>
      <c r="F4" s="12">
        <f t="shared" ref="F4:F14" si="0">NORMDIST(E4,$C$3,$C$4,FALSE)</f>
        <v>1.7453653900915137E-2</v>
      </c>
      <c r="G4" s="12"/>
    </row>
    <row r="5" spans="1:10" x14ac:dyDescent="0.2">
      <c r="B5" s="13" t="s">
        <v>33</v>
      </c>
      <c r="C5" s="9">
        <v>1.02</v>
      </c>
      <c r="E5" s="12">
        <f t="shared" ref="E5:E14" si="1">+E4+0.1*7*$C$4</f>
        <v>0.86</v>
      </c>
      <c r="F5" s="12">
        <f t="shared" si="0"/>
        <v>0.15830903165959914</v>
      </c>
      <c r="G5" s="12"/>
    </row>
    <row r="6" spans="1:10" ht="13.5" thickBot="1" x14ac:dyDescent="0.25">
      <c r="B6" s="14" t="s">
        <v>34</v>
      </c>
      <c r="C6" s="139">
        <v>0.1</v>
      </c>
      <c r="E6" s="12">
        <f t="shared" si="1"/>
        <v>0.89500000000000002</v>
      </c>
      <c r="F6" s="12">
        <f t="shared" si="0"/>
        <v>0.87967191960854463</v>
      </c>
      <c r="G6" s="12"/>
    </row>
    <row r="7" spans="1:10" ht="13.5" thickBot="1" x14ac:dyDescent="0.25">
      <c r="D7" s="7"/>
      <c r="E7" s="12">
        <f t="shared" si="1"/>
        <v>0.93</v>
      </c>
      <c r="F7" s="12">
        <f t="shared" si="0"/>
        <v>2.9945493127149012</v>
      </c>
      <c r="G7" s="12"/>
    </row>
    <row r="8" spans="1:10" ht="13.5" thickBot="1" x14ac:dyDescent="0.25">
      <c r="A8" s="16"/>
      <c r="B8" s="17" t="s">
        <v>35</v>
      </c>
      <c r="C8" s="18">
        <f>IF(AND(ISNUMBER(C3),ISNUMBER(C4),ISNUMBER(counter14)),(counter14-C3)/C4,"")</f>
        <v>0.40000000000000036</v>
      </c>
      <c r="D8" s="7"/>
      <c r="E8" s="12">
        <f t="shared" si="1"/>
        <v>0.96500000000000008</v>
      </c>
      <c r="F8" s="12">
        <f t="shared" si="0"/>
        <v>6.2450786673352319</v>
      </c>
      <c r="G8" s="12"/>
    </row>
    <row r="9" spans="1:10" x14ac:dyDescent="0.2">
      <c r="B9" s="8" t="s">
        <v>36</v>
      </c>
      <c r="C9" s="19">
        <f>IF(AND(ISNUMBER(C3),ISNUMBER(C4),ISNUMBER(counter14)),NORMDIST(counter14,C3,C4,TRUE),"")</f>
        <v>0.65542174161032429</v>
      </c>
      <c r="D9" s="7"/>
      <c r="E9" s="12">
        <f t="shared" si="1"/>
        <v>1</v>
      </c>
      <c r="F9" s="12">
        <f t="shared" si="0"/>
        <v>7.9788456080286538</v>
      </c>
      <c r="G9" s="12"/>
    </row>
    <row r="10" spans="1:10" ht="13.5" thickBot="1" x14ac:dyDescent="0.25">
      <c r="B10" s="20" t="s">
        <v>37</v>
      </c>
      <c r="C10" s="21">
        <f>IF(AND(ISNUMBER(C3),ISNUMBER(C4),ISNUMBER(counter14)),1-C9,"")</f>
        <v>0.34457825838967571</v>
      </c>
      <c r="D10" s="7"/>
      <c r="E10" s="12">
        <f t="shared" si="1"/>
        <v>1.0349999999999999</v>
      </c>
      <c r="F10" s="12">
        <f t="shared" si="0"/>
        <v>6.2450786673352319</v>
      </c>
      <c r="G10" s="12"/>
    </row>
    <row r="11" spans="1:10" ht="13.5" thickBot="1" x14ac:dyDescent="0.25">
      <c r="D11" s="7"/>
      <c r="E11" s="12">
        <f t="shared" si="1"/>
        <v>1.0699999999999998</v>
      </c>
      <c r="F11" s="12">
        <f t="shared" si="0"/>
        <v>2.994549312714911</v>
      </c>
      <c r="G11" s="12"/>
    </row>
    <row r="12" spans="1:10" ht="13.5" thickBot="1" x14ac:dyDescent="0.25">
      <c r="A12" s="16"/>
      <c r="B12" s="17" t="s">
        <v>38</v>
      </c>
      <c r="C12" s="18">
        <f>IF(AND(ISNUMBER(C3),ISNUMBER(C4),ISNUMBER(counter14)),2*MIN(C9:C10),"")</f>
        <v>0.68915651677935141</v>
      </c>
      <c r="D12" s="7"/>
      <c r="E12" s="12">
        <f t="shared" si="1"/>
        <v>1.1049999999999998</v>
      </c>
      <c r="F12" s="12">
        <f t="shared" si="0"/>
        <v>0.87967191960855273</v>
      </c>
      <c r="G12" s="12"/>
    </row>
    <row r="13" spans="1:10" x14ac:dyDescent="0.2">
      <c r="E13" s="12">
        <f t="shared" si="1"/>
        <v>1.1399999999999997</v>
      </c>
      <c r="F13" s="12">
        <f t="shared" si="0"/>
        <v>0.15830903165960211</v>
      </c>
      <c r="G13" s="12"/>
    </row>
    <row r="14" spans="1:10" x14ac:dyDescent="0.2">
      <c r="E14" s="12">
        <f t="shared" si="1"/>
        <v>1.1749999999999996</v>
      </c>
      <c r="F14" s="12">
        <f t="shared" si="0"/>
        <v>1.7453653900915696E-2</v>
      </c>
      <c r="G14" s="12"/>
    </row>
    <row r="15" spans="1:10" x14ac:dyDescent="0.2">
      <c r="A15" s="22" t="s">
        <v>39</v>
      </c>
      <c r="E15" s="12">
        <f>counter14</f>
        <v>1.02</v>
      </c>
      <c r="F15" s="12"/>
      <c r="G15" s="12">
        <v>0</v>
      </c>
    </row>
    <row r="16" spans="1:10" ht="13.5" thickBot="1" x14ac:dyDescent="0.25">
      <c r="E16" s="12">
        <f>E15</f>
        <v>1.02</v>
      </c>
      <c r="F16" s="12"/>
      <c r="G16" s="12">
        <f>NORMDIST(C3,C3,C4,FALSE)</f>
        <v>7.9788456080286538</v>
      </c>
    </row>
    <row r="17" spans="1:4" x14ac:dyDescent="0.2">
      <c r="A17" s="23"/>
      <c r="B17" s="8" t="s">
        <v>31</v>
      </c>
      <c r="C17" s="9"/>
    </row>
    <row r="18" spans="1:4" ht="13.5" thickBot="1" x14ac:dyDescent="0.25">
      <c r="B18" s="10" t="s">
        <v>32</v>
      </c>
      <c r="C18" s="11"/>
    </row>
    <row r="19" spans="1:4" ht="13.5" thickBot="1" x14ac:dyDescent="0.25">
      <c r="B19" s="17" t="s">
        <v>38</v>
      </c>
      <c r="C19" s="24"/>
    </row>
    <row r="20" spans="1:4" ht="13.5" thickBot="1" x14ac:dyDescent="0.25"/>
    <row r="21" spans="1:4" ht="13.5" thickBot="1" x14ac:dyDescent="0.25">
      <c r="B21" s="8" t="s">
        <v>35</v>
      </c>
      <c r="C21" s="19" t="str">
        <f>IF(ISNUMBER(C19),ABS(NORMSINV(C19/2)),"")</f>
        <v/>
      </c>
    </row>
    <row r="22" spans="1:4" ht="13.5" thickBot="1" x14ac:dyDescent="0.25">
      <c r="B22" s="17" t="s">
        <v>33</v>
      </c>
      <c r="C22" s="18" t="str">
        <f>IF(AND(ISNUMBER(C17),ISNUMBER(C18),ISNUMBER(C19)),C17-C18*C21,"")</f>
        <v/>
      </c>
      <c r="D22" s="18" t="str">
        <f>IF(AND(ISNUMBER(C17),ISNUMBER(C18),ISNUMBER(C19)),C17+C18*C21,"")</f>
        <v/>
      </c>
    </row>
    <row r="25" spans="1:4" x14ac:dyDescent="0.2">
      <c r="A25" s="140" t="s">
        <v>111</v>
      </c>
    </row>
  </sheetData>
  <sheetProtection algorithmName="SHA-512" hashValue="jMGTbZHufLO0K14dClMI8eaBvLpFgwNnXRPJxfhWAyBB7DYrF63kWcYAk2YS1Cj+6x4adNBhSwuozwL31zdvXw==" saltValue="/9fMmbPJmx7xafdGdHtJZQ==" spinCount="100000" sheet="1" objects="1" scenarios="1" formatCells="0" formatColumns="0" formatRows="0"/>
  <phoneticPr fontId="12" type="noConversion"/>
  <conditionalFormatting sqref="C5">
    <cfRule type="expression" dxfId="1" priority="1" stopIfTrue="1">
      <formula>B8</formula>
    </cfRule>
  </conditionalFormatting>
  <hyperlinks>
    <hyperlink ref="A2" location="'Chapter 10'!A1" display="&lt;Back" xr:uid="{00000000-0004-0000-1200-000000000000}"/>
  </hyperlinks>
  <printOptions gridLines="1" gridLinesSet="0"/>
  <pageMargins left="0.75" right="0.75" top="1" bottom="1" header="0.5" footer="0.5"/>
  <pageSetup orientation="landscape" horizontalDpi="4294967293" verticalDpi="0" r:id="rId1"/>
  <headerFooter alignWithMargins="0">
    <oddHeader>&amp;A</oddHeader>
    <oddFooter>Page &amp;P</oddFooter>
  </headerFooter>
  <drawing r:id="rId2"/>
  <legacyDrawing r:id="rId3"/>
  <controls>
    <mc:AlternateContent xmlns:mc="http://schemas.openxmlformats.org/markup-compatibility/2006">
      <mc:Choice Requires="x14">
        <control shapeId="16385" r:id="rId4" name="SpinButton1">
          <controlPr defaultSize="0" autoLine="0" r:id="rId5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152400</xdr:colOff>
                <xdr:row>5</xdr:row>
                <xdr:rowOff>171450</xdr:rowOff>
              </to>
            </anchor>
          </controlPr>
        </control>
      </mc:Choice>
      <mc:Fallback>
        <control shapeId="16385" r:id="rId4" name="Spi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7"/>
  <dimension ref="A1:J55"/>
  <sheetViews>
    <sheetView tabSelected="1" workbookViewId="0"/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6384" width="9.140625" style="5"/>
  </cols>
  <sheetData>
    <row r="1" spans="1:10" x14ac:dyDescent="0.2">
      <c r="A1" s="1" t="s">
        <v>28</v>
      </c>
      <c r="B1" s="2"/>
      <c r="C1" s="3" t="s">
        <v>29</v>
      </c>
      <c r="D1" s="4"/>
      <c r="E1" s="2"/>
      <c r="F1" s="2"/>
      <c r="G1" s="2"/>
      <c r="H1" s="2"/>
      <c r="I1" s="2"/>
      <c r="J1" s="2"/>
    </row>
    <row r="2" spans="1:10" ht="13.5" thickBot="1" x14ac:dyDescent="0.25">
      <c r="A2" s="6" t="s">
        <v>30</v>
      </c>
      <c r="D2" s="7"/>
    </row>
    <row r="3" spans="1:10" x14ac:dyDescent="0.2">
      <c r="B3" s="8" t="s">
        <v>31</v>
      </c>
      <c r="C3" s="9">
        <v>0</v>
      </c>
      <c r="D3" s="7"/>
    </row>
    <row r="4" spans="1:10" ht="13.5" thickBot="1" x14ac:dyDescent="0.25">
      <c r="B4" s="10" t="s">
        <v>32</v>
      </c>
      <c r="C4" s="11">
        <v>1</v>
      </c>
      <c r="D4" s="7"/>
      <c r="E4" s="12">
        <f>+C3-3.5*C4</f>
        <v>-3.5</v>
      </c>
      <c r="F4" s="12">
        <f t="shared" ref="F4:F14" si="0">NORMDIST(E4,$C$3,$C$4,FALSE)</f>
        <v>8.7268269504576015E-4</v>
      </c>
      <c r="G4" s="12"/>
    </row>
    <row r="5" spans="1:10" x14ac:dyDescent="0.2">
      <c r="B5" s="13" t="s">
        <v>33</v>
      </c>
      <c r="C5" s="9">
        <v>3</v>
      </c>
      <c r="E5" s="12">
        <f t="shared" ref="E5:E14" si="1">+E4+0.1*7*$C$4</f>
        <v>-2.8</v>
      </c>
      <c r="F5" s="12">
        <f t="shared" si="0"/>
        <v>7.9154515829799686E-3</v>
      </c>
      <c r="G5" s="12"/>
    </row>
    <row r="6" spans="1:10" ht="13.5" thickBot="1" x14ac:dyDescent="0.25">
      <c r="B6" s="14" t="s">
        <v>34</v>
      </c>
      <c r="C6" s="15">
        <v>0.1</v>
      </c>
      <c r="E6" s="12">
        <f t="shared" si="1"/>
        <v>-2.0999999999999996</v>
      </c>
      <c r="F6" s="12">
        <f t="shared" si="0"/>
        <v>4.3983595980427233E-2</v>
      </c>
      <c r="G6" s="12"/>
    </row>
    <row r="7" spans="1:10" ht="13.5" thickBot="1" x14ac:dyDescent="0.25">
      <c r="D7" s="7"/>
      <c r="E7" s="12">
        <f t="shared" si="1"/>
        <v>-1.3999999999999995</v>
      </c>
      <c r="F7" s="12">
        <f t="shared" si="0"/>
        <v>0.14972746563574499</v>
      </c>
      <c r="G7" s="12"/>
    </row>
    <row r="8" spans="1:10" ht="13.5" thickBot="1" x14ac:dyDescent="0.25">
      <c r="A8" s="16"/>
      <c r="B8" s="17" t="s">
        <v>35</v>
      </c>
      <c r="C8" s="18">
        <f>IF(AND(ISNUMBER(C3),ISNUMBER(C4),ISNUMBER(counter14)),(counter14-C3)/C4,"")</f>
        <v>3</v>
      </c>
      <c r="D8" s="7"/>
      <c r="E8" s="12">
        <f t="shared" si="1"/>
        <v>-0.6999999999999994</v>
      </c>
      <c r="F8" s="12">
        <f t="shared" si="0"/>
        <v>0.31225393336676138</v>
      </c>
      <c r="G8" s="12"/>
    </row>
    <row r="9" spans="1:10" x14ac:dyDescent="0.2">
      <c r="B9" s="8" t="s">
        <v>36</v>
      </c>
      <c r="C9" s="19">
        <f>IF(AND(ISNUMBER(C3),ISNUMBER(C4),ISNUMBER(counter14)),NORMDIST(counter14,C3,C4,TRUE),"")</f>
        <v>0.9986501019683699</v>
      </c>
      <c r="D9" s="7"/>
      <c r="E9" s="12">
        <f t="shared" si="1"/>
        <v>0</v>
      </c>
      <c r="F9" s="12">
        <f t="shared" si="0"/>
        <v>0.3989422804014327</v>
      </c>
      <c r="G9" s="12"/>
    </row>
    <row r="10" spans="1:10" ht="13.5" thickBot="1" x14ac:dyDescent="0.25">
      <c r="B10" s="20" t="s">
        <v>37</v>
      </c>
      <c r="C10" s="21">
        <f>IF(AND(ISNUMBER(C3),ISNUMBER(C4),ISNUMBER(counter14)),1-C9,"")</f>
        <v>1.3498980316301035E-3</v>
      </c>
      <c r="D10" s="7"/>
      <c r="E10" s="12">
        <f t="shared" si="1"/>
        <v>0.70000000000000007</v>
      </c>
      <c r="F10" s="12">
        <f t="shared" si="0"/>
        <v>0.31225393336676127</v>
      </c>
      <c r="G10" s="12"/>
    </row>
    <row r="11" spans="1:10" ht="13.5" thickBot="1" x14ac:dyDescent="0.25">
      <c r="D11" s="7"/>
      <c r="E11" s="12">
        <f t="shared" si="1"/>
        <v>1.4000000000000001</v>
      </c>
      <c r="F11" s="12">
        <f t="shared" si="0"/>
        <v>0.14972746563574482</v>
      </c>
      <c r="G11" s="12"/>
    </row>
    <row r="12" spans="1:10" ht="13.5" thickBot="1" x14ac:dyDescent="0.25">
      <c r="A12" s="16"/>
      <c r="B12" s="17" t="s">
        <v>38</v>
      </c>
      <c r="C12" s="18">
        <f>IF(AND(ISNUMBER(C3),ISNUMBER(C4),ISNUMBER(counter14)),2*MIN(C9:C10),"")</f>
        <v>2.6997960632602069E-3</v>
      </c>
      <c r="D12" s="7"/>
      <c r="E12" s="12">
        <f t="shared" si="1"/>
        <v>2.1</v>
      </c>
      <c r="F12" s="12">
        <f t="shared" si="0"/>
        <v>4.3983595980427191E-2</v>
      </c>
      <c r="G12" s="12"/>
    </row>
    <row r="13" spans="1:10" x14ac:dyDescent="0.2">
      <c r="E13" s="12">
        <f t="shared" si="1"/>
        <v>2.8000000000000003</v>
      </c>
      <c r="F13" s="12">
        <f t="shared" si="0"/>
        <v>7.9154515829799564E-3</v>
      </c>
      <c r="G13" s="12"/>
    </row>
    <row r="14" spans="1:10" x14ac:dyDescent="0.2">
      <c r="E14" s="12">
        <f t="shared" si="1"/>
        <v>3.5000000000000004</v>
      </c>
      <c r="F14" s="12">
        <f t="shared" si="0"/>
        <v>8.7268269504575853E-4</v>
      </c>
      <c r="G14" s="12"/>
    </row>
    <row r="15" spans="1:10" x14ac:dyDescent="0.2">
      <c r="A15" s="22" t="s">
        <v>39</v>
      </c>
      <c r="E15" s="12">
        <f>counter14</f>
        <v>3</v>
      </c>
      <c r="F15" s="12"/>
      <c r="G15" s="12">
        <v>0</v>
      </c>
    </row>
    <row r="16" spans="1:10" ht="13.5" thickBot="1" x14ac:dyDescent="0.25">
      <c r="E16" s="12">
        <f>E15</f>
        <v>3</v>
      </c>
      <c r="F16" s="12"/>
      <c r="G16" s="12">
        <f>NORMDIST(C3,C3,C4,FALSE)</f>
        <v>0.3989422804014327</v>
      </c>
    </row>
    <row r="17" spans="1:4" x14ac:dyDescent="0.2">
      <c r="A17" s="23"/>
      <c r="B17" s="8" t="s">
        <v>31</v>
      </c>
      <c r="C17" s="9">
        <v>1</v>
      </c>
    </row>
    <row r="18" spans="1:4" ht="13.5" thickBot="1" x14ac:dyDescent="0.25">
      <c r="B18" s="10" t="s">
        <v>32</v>
      </c>
      <c r="C18" s="11">
        <v>0.01</v>
      </c>
    </row>
    <row r="19" spans="1:4" ht="13.5" thickBot="1" x14ac:dyDescent="0.25">
      <c r="B19" s="17" t="s">
        <v>38</v>
      </c>
      <c r="C19" s="24">
        <v>0.05</v>
      </c>
    </row>
    <row r="20" spans="1:4" ht="13.5" thickBot="1" x14ac:dyDescent="0.25"/>
    <row r="21" spans="1:4" ht="13.5" thickBot="1" x14ac:dyDescent="0.25">
      <c r="B21" s="8" t="s">
        <v>35</v>
      </c>
      <c r="C21" s="19">
        <f>IF(ISNUMBER(C19),ABS(NORMSINV(C19/2)),"")</f>
        <v>1.9599639845400538</v>
      </c>
    </row>
    <row r="22" spans="1:4" ht="13.5" thickBot="1" x14ac:dyDescent="0.25">
      <c r="B22" s="17" t="s">
        <v>33</v>
      </c>
      <c r="C22" s="18">
        <f>IF(AND(ISNUMBER(C17),ISNUMBER(C18),ISNUMBER(C19)),C17-C18*C21,"")</f>
        <v>0.98040036015459942</v>
      </c>
      <c r="D22" s="18">
        <f>IF(AND(ISNUMBER(C17),ISNUMBER(C18),ISNUMBER(C19)),C17+C18*C21,"")</f>
        <v>1.0195996398454006</v>
      </c>
    </row>
    <row r="23" spans="1:4" x14ac:dyDescent="0.2">
      <c r="B23" s="25"/>
      <c r="C23" s="26"/>
      <c r="D23" s="26"/>
    </row>
    <row r="24" spans="1:4" x14ac:dyDescent="0.2">
      <c r="B24" s="25"/>
      <c r="C24" s="26"/>
      <c r="D24" s="26"/>
    </row>
    <row r="25" spans="1:4" x14ac:dyDescent="0.2">
      <c r="B25" s="25"/>
      <c r="C25" s="26"/>
      <c r="D25" s="26"/>
    </row>
    <row r="26" spans="1:4" x14ac:dyDescent="0.2">
      <c r="B26" s="25"/>
      <c r="C26" s="26"/>
      <c r="D26" s="26"/>
    </row>
    <row r="32" spans="1:4" x14ac:dyDescent="0.2">
      <c r="A32" s="16" t="s">
        <v>40</v>
      </c>
      <c r="C32" s="27" t="s">
        <v>41</v>
      </c>
    </row>
    <row r="33" spans="1:4" x14ac:dyDescent="0.2">
      <c r="A33" s="6" t="s">
        <v>42</v>
      </c>
    </row>
    <row r="35" spans="1:4" x14ac:dyDescent="0.2">
      <c r="A35" s="28" t="s">
        <v>28</v>
      </c>
      <c r="B35" s="2"/>
      <c r="C35" s="2"/>
      <c r="D35" s="4"/>
    </row>
    <row r="36" spans="1:4" ht="13.5" thickBot="1" x14ac:dyDescent="0.25">
      <c r="A36" s="6"/>
      <c r="D36" s="7"/>
    </row>
    <row r="37" spans="1:4" x14ac:dyDescent="0.2">
      <c r="B37" s="29" t="s">
        <v>31</v>
      </c>
      <c r="C37" s="9">
        <v>0</v>
      </c>
      <c r="D37" s="7"/>
    </row>
    <row r="38" spans="1:4" ht="13.5" thickBot="1" x14ac:dyDescent="0.25">
      <c r="B38" s="30" t="s">
        <v>32</v>
      </c>
      <c r="C38" s="11">
        <v>1</v>
      </c>
      <c r="D38" s="7"/>
    </row>
    <row r="39" spans="1:4" ht="13.5" thickBot="1" x14ac:dyDescent="0.25">
      <c r="B39" s="31" t="s">
        <v>33</v>
      </c>
      <c r="C39" s="24">
        <v>3</v>
      </c>
    </row>
    <row r="40" spans="1:4" ht="13.5" thickBot="1" x14ac:dyDescent="0.25">
      <c r="D40" s="7"/>
    </row>
    <row r="41" spans="1:4" ht="13.5" thickBot="1" x14ac:dyDescent="0.25">
      <c r="A41" s="16"/>
      <c r="B41" s="32" t="s">
        <v>35</v>
      </c>
      <c r="C41" s="33">
        <f>(C39-C37)/C38</f>
        <v>3</v>
      </c>
      <c r="D41" s="7"/>
    </row>
    <row r="42" spans="1:4" x14ac:dyDescent="0.2">
      <c r="B42" s="29" t="s">
        <v>36</v>
      </c>
      <c r="C42" s="34">
        <f>NORMDIST(C39,C37,C38,TRUE)</f>
        <v>0.9986501019683699</v>
      </c>
      <c r="D42" s="7"/>
    </row>
    <row r="43" spans="1:4" ht="13.5" thickBot="1" x14ac:dyDescent="0.25">
      <c r="B43" s="35" t="s">
        <v>37</v>
      </c>
      <c r="C43" s="36">
        <f>1-C42</f>
        <v>1.3498980316301035E-3</v>
      </c>
      <c r="D43" s="7"/>
    </row>
    <row r="44" spans="1:4" ht="13.5" thickBot="1" x14ac:dyDescent="0.25">
      <c r="D44" s="7"/>
    </row>
    <row r="45" spans="1:4" ht="13.5" thickBot="1" x14ac:dyDescent="0.25">
      <c r="A45" s="16"/>
      <c r="B45" s="32" t="s">
        <v>38</v>
      </c>
      <c r="C45" s="33">
        <f>2*MIN(C42:C43)</f>
        <v>2.6997960632602069E-3</v>
      </c>
      <c r="D45" s="7"/>
    </row>
    <row r="48" spans="1:4" x14ac:dyDescent="0.2">
      <c r="A48" s="16" t="s">
        <v>39</v>
      </c>
    </row>
    <row r="49" spans="1:4" ht="13.5" thickBot="1" x14ac:dyDescent="0.25"/>
    <row r="50" spans="1:4" x14ac:dyDescent="0.2">
      <c r="A50" s="23"/>
      <c r="B50" s="29" t="s">
        <v>31</v>
      </c>
      <c r="C50" s="9">
        <v>1</v>
      </c>
    </row>
    <row r="51" spans="1:4" ht="13.5" thickBot="1" x14ac:dyDescent="0.25">
      <c r="B51" s="30" t="s">
        <v>32</v>
      </c>
      <c r="C51" s="11">
        <v>0.01</v>
      </c>
    </row>
    <row r="52" spans="1:4" ht="13.5" thickBot="1" x14ac:dyDescent="0.25">
      <c r="B52" s="32" t="s">
        <v>38</v>
      </c>
      <c r="C52" s="24">
        <v>0.05</v>
      </c>
    </row>
    <row r="53" spans="1:4" ht="13.5" thickBot="1" x14ac:dyDescent="0.25"/>
    <row r="54" spans="1:4" ht="13.5" thickBot="1" x14ac:dyDescent="0.25">
      <c r="B54" s="29" t="s">
        <v>35</v>
      </c>
      <c r="C54" s="34">
        <f>ABS(NORMSINV(C52/2))</f>
        <v>1.9599639845400538</v>
      </c>
    </row>
    <row r="55" spans="1:4" ht="13.5" thickBot="1" x14ac:dyDescent="0.25">
      <c r="B55" s="32" t="s">
        <v>33</v>
      </c>
      <c r="C55" s="33">
        <f>C50-C51*C54</f>
        <v>0.98040036015459942</v>
      </c>
      <c r="D55" s="33">
        <f>C50+C51*C54</f>
        <v>1.0195996398454006</v>
      </c>
    </row>
  </sheetData>
  <sheetProtection algorithmName="SHA-512" hashValue="IthJFQv9o7Qqhb0IbrRWlQhZxL8Kh9rOx2ihhiuQj+e9KOjXjNtn2ULgl+YFtNjKJexMOGqC7uVvh4AZSzsiIA==" saltValue="012BcB/2QleH2iTV1FKhzg==" spinCount="100000" sheet="1" scenarios="1" formatCells="0" formatColumns="0" formatRows="0"/>
  <phoneticPr fontId="12" type="noConversion"/>
  <hyperlinks>
    <hyperlink ref="A2" location="'Chapter 10'!A1" display="&lt;Back" xr:uid="{00000000-0004-0000-0100-000000000000}"/>
    <hyperlink ref="A33" location="Top" display="^Top" xr:uid="{00000000-0004-0000-0100-000001000000}"/>
    <hyperlink ref="C1" location="Normal!Basic" display="Basic" xr:uid="{00000000-0004-0000-0100-000002000000}"/>
  </hyperlinks>
  <printOptions gridLines="1" gridLinesSet="0"/>
  <pageMargins left="0.75" right="0.75" top="1" bottom="1" header="0.5" footer="0.5"/>
  <pageSetup orientation="landscape" horizontalDpi="4294967293" r:id="rId1"/>
  <headerFooter alignWithMargins="0">
    <oddHeader>&amp;A</oddHeader>
    <oddFooter>Page 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SpinButton1">
          <controlPr defaultSize="0" autoLine="0" r:id="rId5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152400</xdr:colOff>
                <xdr:row>5</xdr:row>
                <xdr:rowOff>171450</xdr:rowOff>
              </to>
            </anchor>
          </controlPr>
        </control>
      </mc:Choice>
      <mc:Fallback>
        <control shapeId="1025" r:id="rId4" name="SpinButton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55"/>
  <dimension ref="A1:W35"/>
  <sheetViews>
    <sheetView workbookViewId="0">
      <selection activeCell="A2" sqref="A2"/>
    </sheetView>
  </sheetViews>
  <sheetFormatPr defaultColWidth="9.140625" defaultRowHeight="12.75" x14ac:dyDescent="0.2"/>
  <cols>
    <col min="1" max="1" width="12.140625" style="5" customWidth="1"/>
    <col min="2" max="14" width="8.85546875" style="5" customWidth="1"/>
    <col min="15" max="20" width="9.28515625" style="5" customWidth="1"/>
    <col min="21" max="21" width="9.85546875" style="5" customWidth="1"/>
    <col min="22" max="16384" width="9.140625" style="5"/>
  </cols>
  <sheetData>
    <row r="1" spans="1:20" x14ac:dyDescent="0.2">
      <c r="A1" s="37" t="s">
        <v>113</v>
      </c>
      <c r="B1" s="22"/>
      <c r="C1" s="22"/>
      <c r="D1" s="22"/>
      <c r="E1" s="22"/>
      <c r="F1" s="22"/>
      <c r="G1" s="22" t="s">
        <v>123</v>
      </c>
      <c r="H1" s="22"/>
      <c r="I1" s="22"/>
      <c r="J1" s="22"/>
      <c r="K1" s="22"/>
      <c r="L1" s="22"/>
      <c r="M1" s="22"/>
      <c r="N1" s="22"/>
    </row>
    <row r="2" spans="1:20" x14ac:dyDescent="0.2">
      <c r="A2" s="143" t="s">
        <v>30</v>
      </c>
      <c r="B2" s="144"/>
      <c r="C2" s="144"/>
      <c r="D2" s="22"/>
      <c r="E2" s="22"/>
      <c r="F2" s="22"/>
      <c r="G2" s="22" t="s">
        <v>121</v>
      </c>
      <c r="H2" s="22"/>
      <c r="I2" s="22"/>
      <c r="J2" s="22"/>
      <c r="K2" s="22"/>
      <c r="L2" s="22"/>
      <c r="M2" s="22"/>
      <c r="N2" s="22"/>
    </row>
    <row r="3" spans="1:20" x14ac:dyDescent="0.2">
      <c r="A3" s="12"/>
      <c r="B3" s="12"/>
      <c r="C3" s="12"/>
      <c r="D3" s="22"/>
      <c r="E3" s="22"/>
      <c r="F3" s="22"/>
      <c r="G3" s="22" t="s">
        <v>124</v>
      </c>
      <c r="H3" s="22"/>
      <c r="I3" s="22"/>
      <c r="J3" s="22"/>
      <c r="K3" s="22"/>
      <c r="L3" s="22"/>
      <c r="M3" s="22"/>
      <c r="N3" s="22"/>
    </row>
    <row r="4" spans="1:20" x14ac:dyDescent="0.2">
      <c r="A4" s="12"/>
      <c r="B4" s="141"/>
      <c r="C4" s="142"/>
      <c r="D4" s="22"/>
      <c r="E4" s="12"/>
      <c r="F4" s="12"/>
      <c r="G4" s="22" t="s">
        <v>125</v>
      </c>
      <c r="H4" s="22"/>
      <c r="I4" s="22"/>
      <c r="J4" s="22"/>
      <c r="K4" s="22"/>
      <c r="L4" s="22"/>
      <c r="M4" s="22"/>
      <c r="N4" s="22"/>
    </row>
    <row r="5" spans="1:20" ht="13.5" thickBot="1" x14ac:dyDescent="0.25">
      <c r="A5" s="22" t="s">
        <v>52</v>
      </c>
      <c r="B5" s="105"/>
      <c r="C5" s="142"/>
      <c r="D5" s="22"/>
      <c r="E5" s="12"/>
      <c r="F5" s="12"/>
      <c r="G5" s="22"/>
      <c r="H5" s="22"/>
      <c r="I5" s="22"/>
      <c r="J5" s="22"/>
      <c r="K5" s="22"/>
      <c r="L5" s="22"/>
      <c r="M5" s="22"/>
      <c r="N5" s="22"/>
    </row>
    <row r="6" spans="1:20" ht="13.5" thickBot="1" x14ac:dyDescent="0.25">
      <c r="A6" s="12"/>
      <c r="B6" s="76" t="s">
        <v>55</v>
      </c>
      <c r="C6" s="18" t="s">
        <v>53</v>
      </c>
      <c r="D6" s="18" t="s">
        <v>62</v>
      </c>
      <c r="E6" s="22" t="s">
        <v>117</v>
      </c>
      <c r="F6" s="72"/>
      <c r="G6" s="72"/>
      <c r="H6" s="72"/>
      <c r="I6" s="72"/>
      <c r="J6" s="72"/>
      <c r="K6" s="72"/>
      <c r="L6" s="72"/>
      <c r="M6" s="72"/>
      <c r="N6" s="72"/>
    </row>
    <row r="7" spans="1:20" x14ac:dyDescent="0.2">
      <c r="B7" s="78">
        <v>1</v>
      </c>
      <c r="C7" s="19">
        <f>IF(COUNT(E7:N7)&gt;0,AVERAGE(E7:N7),#N/A)</f>
        <v>10</v>
      </c>
      <c r="D7" s="19">
        <f>IF(COUNT(E7:N7)&gt;0,MAX(E7:N7)-MIN(E7:N7),#N/A)</f>
        <v>0.39999999999999858</v>
      </c>
      <c r="E7" s="145">
        <v>10.199999999999999</v>
      </c>
      <c r="F7" s="146">
        <v>9.9</v>
      </c>
      <c r="G7" s="146">
        <v>9.8000000000000007</v>
      </c>
      <c r="H7" s="146">
        <v>10.1</v>
      </c>
      <c r="I7" s="146"/>
      <c r="J7" s="146"/>
      <c r="K7" s="146"/>
      <c r="L7" s="146"/>
      <c r="M7" s="146"/>
      <c r="N7" s="147"/>
      <c r="O7" s="12"/>
      <c r="P7" s="12"/>
      <c r="Q7" s="42"/>
      <c r="R7" s="42"/>
      <c r="S7" s="42"/>
      <c r="T7" s="12"/>
    </row>
    <row r="8" spans="1:20" x14ac:dyDescent="0.2">
      <c r="B8" s="79">
        <v>2</v>
      </c>
      <c r="C8" s="57">
        <f t="shared" ref="C8:C31" si="0">IF(COUNT(E8:N8)&gt;0,AVERAGE(E8:N8),#N/A)</f>
        <v>10.1</v>
      </c>
      <c r="D8" s="57">
        <f t="shared" ref="D8:D31" si="1">IF(COUNT(E8:N8)&gt;0,MAX(E8:N8)-MIN(E8:N8),#N/A)</f>
        <v>0.59999999999999964</v>
      </c>
      <c r="E8" s="148">
        <v>10.3</v>
      </c>
      <c r="F8" s="149">
        <v>9.8000000000000007</v>
      </c>
      <c r="G8" s="149">
        <v>9.9</v>
      </c>
      <c r="H8" s="149">
        <v>10.4</v>
      </c>
      <c r="I8" s="149"/>
      <c r="J8" s="149"/>
      <c r="K8" s="149"/>
      <c r="L8" s="149"/>
      <c r="M8" s="149"/>
      <c r="N8" s="150"/>
      <c r="P8" s="12"/>
      <c r="Q8" s="44"/>
      <c r="R8" s="44"/>
      <c r="S8" s="44"/>
      <c r="T8" s="44"/>
    </row>
    <row r="9" spans="1:20" x14ac:dyDescent="0.2">
      <c r="B9" s="79">
        <v>3</v>
      </c>
      <c r="C9" s="57">
        <f t="shared" si="0"/>
        <v>9.9</v>
      </c>
      <c r="D9" s="57">
        <f t="shared" si="1"/>
        <v>0.40000000000000036</v>
      </c>
      <c r="E9" s="148">
        <v>9.6999999999999993</v>
      </c>
      <c r="F9" s="149">
        <v>9.9</v>
      </c>
      <c r="G9" s="149">
        <v>9.9</v>
      </c>
      <c r="H9" s="149">
        <v>10.1</v>
      </c>
      <c r="I9" s="149"/>
      <c r="J9" s="149"/>
      <c r="K9" s="149"/>
      <c r="L9" s="149"/>
      <c r="M9" s="149"/>
      <c r="N9" s="150"/>
      <c r="P9" s="12"/>
      <c r="Q9" s="44"/>
      <c r="R9" s="44"/>
      <c r="S9" s="44"/>
      <c r="T9" s="44"/>
    </row>
    <row r="10" spans="1:20" x14ac:dyDescent="0.2">
      <c r="B10" s="79">
        <v>4</v>
      </c>
      <c r="C10" s="57">
        <f t="shared" si="0"/>
        <v>10.200000000000001</v>
      </c>
      <c r="D10" s="57">
        <f t="shared" si="1"/>
        <v>0.59999999999999964</v>
      </c>
      <c r="E10" s="148">
        <v>9.9</v>
      </c>
      <c r="F10" s="149">
        <v>10.3</v>
      </c>
      <c r="G10" s="149">
        <v>10.1</v>
      </c>
      <c r="H10" s="149">
        <v>10.5</v>
      </c>
      <c r="I10" s="149"/>
      <c r="J10" s="149"/>
      <c r="K10" s="149"/>
      <c r="L10" s="149"/>
      <c r="M10" s="149"/>
      <c r="N10" s="150"/>
      <c r="Q10" s="49"/>
      <c r="R10" s="49"/>
      <c r="S10" s="49"/>
    </row>
    <row r="11" spans="1:20" x14ac:dyDescent="0.2">
      <c r="B11" s="79">
        <v>5</v>
      </c>
      <c r="C11" s="57">
        <f t="shared" si="0"/>
        <v>10</v>
      </c>
      <c r="D11" s="57">
        <f t="shared" si="1"/>
        <v>0.60000000000000142</v>
      </c>
      <c r="E11" s="148">
        <v>9.8000000000000007</v>
      </c>
      <c r="F11" s="149">
        <v>10.199999999999999</v>
      </c>
      <c r="G11" s="149">
        <v>10.3</v>
      </c>
      <c r="H11" s="149">
        <v>9.6999999999999993</v>
      </c>
      <c r="I11" s="149"/>
      <c r="J11" s="149"/>
      <c r="K11" s="149"/>
      <c r="L11" s="149"/>
      <c r="M11" s="149"/>
      <c r="N11" s="150"/>
      <c r="Q11" s="49"/>
      <c r="R11" s="49"/>
      <c r="S11" s="49"/>
    </row>
    <row r="12" spans="1:20" x14ac:dyDescent="0.2">
      <c r="B12" s="79">
        <v>6</v>
      </c>
      <c r="C12" s="57" t="e">
        <f t="shared" si="0"/>
        <v>#N/A</v>
      </c>
      <c r="D12" s="57" t="e">
        <f t="shared" si="1"/>
        <v>#N/A</v>
      </c>
      <c r="E12" s="148"/>
      <c r="F12" s="149"/>
      <c r="G12" s="149"/>
      <c r="H12" s="149"/>
      <c r="I12" s="149"/>
      <c r="J12" s="149"/>
      <c r="K12" s="149"/>
      <c r="L12" s="149"/>
      <c r="M12" s="149"/>
      <c r="N12" s="150"/>
      <c r="Q12" s="49"/>
      <c r="R12" s="49"/>
      <c r="S12" s="49"/>
    </row>
    <row r="13" spans="1:20" x14ac:dyDescent="0.2">
      <c r="B13" s="79">
        <v>7</v>
      </c>
      <c r="C13" s="57" t="e">
        <f t="shared" si="0"/>
        <v>#N/A</v>
      </c>
      <c r="D13" s="57" t="e">
        <f t="shared" si="1"/>
        <v>#N/A</v>
      </c>
      <c r="E13" s="148"/>
      <c r="F13" s="149"/>
      <c r="G13" s="149"/>
      <c r="H13" s="149"/>
      <c r="I13" s="149"/>
      <c r="J13" s="149"/>
      <c r="K13" s="149"/>
      <c r="L13" s="149"/>
      <c r="M13" s="149"/>
      <c r="N13" s="150"/>
      <c r="Q13" s="49"/>
      <c r="R13" s="49"/>
      <c r="S13" s="49"/>
    </row>
    <row r="14" spans="1:20" x14ac:dyDescent="0.2">
      <c r="B14" s="79">
        <v>8</v>
      </c>
      <c r="C14" s="57" t="e">
        <f t="shared" si="0"/>
        <v>#N/A</v>
      </c>
      <c r="D14" s="57" t="e">
        <f t="shared" si="1"/>
        <v>#N/A</v>
      </c>
      <c r="E14" s="148"/>
      <c r="F14" s="149"/>
      <c r="G14" s="149"/>
      <c r="H14" s="149"/>
      <c r="I14" s="149"/>
      <c r="J14" s="149"/>
      <c r="K14" s="149"/>
      <c r="L14" s="149"/>
      <c r="M14" s="149"/>
      <c r="N14" s="150"/>
      <c r="Q14" s="49"/>
      <c r="R14" s="49"/>
      <c r="S14" s="49"/>
    </row>
    <row r="15" spans="1:20" x14ac:dyDescent="0.2">
      <c r="B15" s="79">
        <v>9</v>
      </c>
      <c r="C15" s="57" t="e">
        <f t="shared" si="0"/>
        <v>#N/A</v>
      </c>
      <c r="D15" s="57" t="e">
        <f t="shared" si="1"/>
        <v>#N/A</v>
      </c>
      <c r="E15" s="148"/>
      <c r="F15" s="149"/>
      <c r="G15" s="149"/>
      <c r="H15" s="149"/>
      <c r="I15" s="149"/>
      <c r="J15" s="149"/>
      <c r="K15" s="149"/>
      <c r="L15" s="149"/>
      <c r="M15" s="149"/>
      <c r="N15" s="150"/>
      <c r="Q15" s="49"/>
      <c r="R15" s="49"/>
      <c r="S15" s="49"/>
    </row>
    <row r="16" spans="1:20" x14ac:dyDescent="0.2">
      <c r="B16" s="79">
        <v>10</v>
      </c>
      <c r="C16" s="57" t="e">
        <f t="shared" si="0"/>
        <v>#N/A</v>
      </c>
      <c r="D16" s="57" t="e">
        <f t="shared" si="1"/>
        <v>#N/A</v>
      </c>
      <c r="E16" s="148"/>
      <c r="F16" s="149"/>
      <c r="G16" s="149"/>
      <c r="H16" s="149"/>
      <c r="I16" s="149"/>
      <c r="J16" s="149"/>
      <c r="K16" s="149"/>
      <c r="L16" s="149"/>
      <c r="M16" s="149"/>
      <c r="N16" s="150"/>
      <c r="Q16" s="49"/>
      <c r="R16" s="49"/>
      <c r="S16" s="49"/>
    </row>
    <row r="17" spans="2:23" x14ac:dyDescent="0.2">
      <c r="B17" s="79">
        <v>11</v>
      </c>
      <c r="C17" s="57" t="e">
        <f t="shared" si="0"/>
        <v>#N/A</v>
      </c>
      <c r="D17" s="57" t="e">
        <f t="shared" si="1"/>
        <v>#N/A</v>
      </c>
      <c r="E17" s="148"/>
      <c r="F17" s="149"/>
      <c r="G17" s="149"/>
      <c r="H17" s="149"/>
      <c r="I17" s="149"/>
      <c r="J17" s="149"/>
      <c r="K17" s="149"/>
      <c r="L17" s="149"/>
      <c r="M17" s="149"/>
      <c r="N17" s="150"/>
      <c r="Q17" s="49"/>
      <c r="R17" s="49"/>
      <c r="S17" s="49"/>
    </row>
    <row r="18" spans="2:23" x14ac:dyDescent="0.2">
      <c r="B18" s="79">
        <v>12</v>
      </c>
      <c r="C18" s="57" t="e">
        <f t="shared" si="0"/>
        <v>#N/A</v>
      </c>
      <c r="D18" s="57" t="e">
        <f t="shared" si="1"/>
        <v>#N/A</v>
      </c>
      <c r="E18" s="148"/>
      <c r="F18" s="149"/>
      <c r="G18" s="149"/>
      <c r="H18" s="149"/>
      <c r="I18" s="149"/>
      <c r="J18" s="149"/>
      <c r="K18" s="149"/>
      <c r="L18" s="149"/>
      <c r="M18" s="149"/>
      <c r="N18" s="150"/>
      <c r="Q18" s="49"/>
      <c r="R18" s="49"/>
      <c r="S18" s="49"/>
    </row>
    <row r="19" spans="2:23" x14ac:dyDescent="0.2">
      <c r="B19" s="79">
        <v>13</v>
      </c>
      <c r="C19" s="57" t="e">
        <f t="shared" si="0"/>
        <v>#N/A</v>
      </c>
      <c r="D19" s="57" t="e">
        <f t="shared" si="1"/>
        <v>#N/A</v>
      </c>
      <c r="E19" s="148"/>
      <c r="F19" s="149"/>
      <c r="G19" s="149"/>
      <c r="H19" s="149"/>
      <c r="I19" s="149"/>
      <c r="J19" s="149"/>
      <c r="K19" s="149"/>
      <c r="L19" s="149"/>
      <c r="M19" s="149"/>
      <c r="N19" s="150"/>
      <c r="Q19" s="49"/>
      <c r="R19" s="49"/>
      <c r="S19" s="49"/>
    </row>
    <row r="20" spans="2:23" x14ac:dyDescent="0.2">
      <c r="B20" s="79">
        <v>14</v>
      </c>
      <c r="C20" s="57" t="e">
        <f t="shared" si="0"/>
        <v>#N/A</v>
      </c>
      <c r="D20" s="57" t="e">
        <f t="shared" si="1"/>
        <v>#N/A</v>
      </c>
      <c r="E20" s="148"/>
      <c r="F20" s="149"/>
      <c r="G20" s="149"/>
      <c r="H20" s="149"/>
      <c r="I20" s="149"/>
      <c r="J20" s="149"/>
      <c r="K20" s="149"/>
      <c r="L20" s="149"/>
      <c r="M20" s="149"/>
      <c r="N20" s="150"/>
      <c r="Q20" s="49"/>
      <c r="R20" s="49"/>
      <c r="S20" s="49"/>
    </row>
    <row r="21" spans="2:23" x14ac:dyDescent="0.2">
      <c r="B21" s="79">
        <v>15</v>
      </c>
      <c r="C21" s="57" t="e">
        <f t="shared" si="0"/>
        <v>#N/A</v>
      </c>
      <c r="D21" s="57" t="e">
        <f t="shared" si="1"/>
        <v>#N/A</v>
      </c>
      <c r="E21" s="148"/>
      <c r="F21" s="149"/>
      <c r="G21" s="149"/>
      <c r="H21" s="149"/>
      <c r="I21" s="149"/>
      <c r="J21" s="149"/>
      <c r="K21" s="149"/>
      <c r="L21" s="149"/>
      <c r="M21" s="149"/>
      <c r="N21" s="150"/>
      <c r="Q21" s="49"/>
      <c r="R21" s="49"/>
      <c r="S21" s="49"/>
    </row>
    <row r="22" spans="2:23" x14ac:dyDescent="0.2">
      <c r="B22" s="79">
        <v>16</v>
      </c>
      <c r="C22" s="57" t="e">
        <f t="shared" si="0"/>
        <v>#N/A</v>
      </c>
      <c r="D22" s="57" t="e">
        <f t="shared" si="1"/>
        <v>#N/A</v>
      </c>
      <c r="E22" s="148"/>
      <c r="F22" s="149"/>
      <c r="G22" s="149"/>
      <c r="H22" s="149"/>
      <c r="I22" s="149"/>
      <c r="J22" s="149"/>
      <c r="K22" s="149"/>
      <c r="L22" s="149"/>
      <c r="M22" s="149"/>
      <c r="N22" s="150"/>
      <c r="Q22" s="49"/>
      <c r="R22" s="49"/>
      <c r="S22" s="49"/>
    </row>
    <row r="23" spans="2:23" x14ac:dyDescent="0.2">
      <c r="B23" s="79">
        <v>17</v>
      </c>
      <c r="C23" s="57" t="e">
        <f t="shared" si="0"/>
        <v>#N/A</v>
      </c>
      <c r="D23" s="57" t="e">
        <f t="shared" si="1"/>
        <v>#N/A</v>
      </c>
      <c r="E23" s="148"/>
      <c r="F23" s="149"/>
      <c r="G23" s="149"/>
      <c r="H23" s="149"/>
      <c r="I23" s="149"/>
      <c r="J23" s="149"/>
      <c r="K23" s="149"/>
      <c r="L23" s="149"/>
      <c r="M23" s="149"/>
      <c r="N23" s="150"/>
      <c r="Q23" s="49"/>
      <c r="R23" s="49"/>
      <c r="S23" s="49"/>
    </row>
    <row r="24" spans="2:23" x14ac:dyDescent="0.2">
      <c r="B24" s="79">
        <v>18</v>
      </c>
      <c r="C24" s="57" t="e">
        <f t="shared" si="0"/>
        <v>#N/A</v>
      </c>
      <c r="D24" s="57" t="e">
        <f t="shared" si="1"/>
        <v>#N/A</v>
      </c>
      <c r="E24" s="148"/>
      <c r="F24" s="149"/>
      <c r="G24" s="149"/>
      <c r="H24" s="149"/>
      <c r="I24" s="149"/>
      <c r="J24" s="149"/>
      <c r="K24" s="149"/>
      <c r="L24" s="149"/>
      <c r="M24" s="149"/>
      <c r="N24" s="150"/>
      <c r="Q24" s="49"/>
      <c r="R24" s="49"/>
      <c r="S24" s="49"/>
    </row>
    <row r="25" spans="2:23" x14ac:dyDescent="0.2">
      <c r="B25" s="79">
        <v>19</v>
      </c>
      <c r="C25" s="57" t="e">
        <f t="shared" si="0"/>
        <v>#N/A</v>
      </c>
      <c r="D25" s="57" t="e">
        <f t="shared" si="1"/>
        <v>#N/A</v>
      </c>
      <c r="E25" s="148"/>
      <c r="F25" s="149"/>
      <c r="G25" s="149"/>
      <c r="H25" s="149"/>
      <c r="I25" s="149"/>
      <c r="J25" s="149"/>
      <c r="K25" s="149"/>
      <c r="L25" s="149"/>
      <c r="M25" s="149"/>
      <c r="N25" s="150"/>
      <c r="Q25" s="49"/>
      <c r="R25" s="49"/>
      <c r="S25" s="49"/>
    </row>
    <row r="26" spans="2:23" x14ac:dyDescent="0.2">
      <c r="B26" s="79">
        <v>20</v>
      </c>
      <c r="C26" s="57" t="e">
        <f t="shared" si="0"/>
        <v>#N/A</v>
      </c>
      <c r="D26" s="57" t="e">
        <f t="shared" si="1"/>
        <v>#N/A</v>
      </c>
      <c r="E26" s="148"/>
      <c r="F26" s="149"/>
      <c r="G26" s="149"/>
      <c r="H26" s="149"/>
      <c r="I26" s="149"/>
      <c r="J26" s="149"/>
      <c r="K26" s="149"/>
      <c r="L26" s="149"/>
      <c r="M26" s="149"/>
      <c r="N26" s="150"/>
      <c r="Q26" s="49"/>
      <c r="R26" s="49"/>
      <c r="S26" s="49"/>
    </row>
    <row r="27" spans="2:23" x14ac:dyDescent="0.2">
      <c r="B27" s="79">
        <v>21</v>
      </c>
      <c r="C27" s="57" t="e">
        <f t="shared" si="0"/>
        <v>#N/A</v>
      </c>
      <c r="D27" s="57" t="e">
        <f t="shared" si="1"/>
        <v>#N/A</v>
      </c>
      <c r="E27" s="148"/>
      <c r="F27" s="149"/>
      <c r="G27" s="149"/>
      <c r="H27" s="149"/>
      <c r="I27" s="149"/>
      <c r="J27" s="149"/>
      <c r="K27" s="149"/>
      <c r="L27" s="149"/>
      <c r="M27" s="149"/>
      <c r="N27" s="150"/>
      <c r="Q27" s="49"/>
      <c r="R27" s="49"/>
      <c r="S27" s="49"/>
    </row>
    <row r="28" spans="2:23" x14ac:dyDescent="0.2">
      <c r="B28" s="79">
        <v>22</v>
      </c>
      <c r="C28" s="57" t="e">
        <f t="shared" si="0"/>
        <v>#N/A</v>
      </c>
      <c r="D28" s="57" t="e">
        <f t="shared" si="1"/>
        <v>#N/A</v>
      </c>
      <c r="E28" s="148"/>
      <c r="F28" s="149"/>
      <c r="G28" s="149"/>
      <c r="H28" s="149"/>
      <c r="I28" s="149"/>
      <c r="J28" s="149"/>
      <c r="K28" s="149"/>
      <c r="L28" s="149"/>
      <c r="M28" s="149"/>
      <c r="N28" s="150"/>
      <c r="P28" s="137" t="s">
        <v>56</v>
      </c>
      <c r="Q28" s="12" t="s">
        <v>118</v>
      </c>
      <c r="R28" s="12"/>
      <c r="S28" s="44"/>
      <c r="T28" s="44"/>
      <c r="U28" s="12"/>
      <c r="V28" s="12"/>
      <c r="W28" s="12"/>
    </row>
    <row r="29" spans="2:23" x14ac:dyDescent="0.2">
      <c r="B29" s="79">
        <v>23</v>
      </c>
      <c r="C29" s="57" t="e">
        <f t="shared" si="0"/>
        <v>#N/A</v>
      </c>
      <c r="D29" s="57" t="e">
        <f t="shared" si="1"/>
        <v>#N/A</v>
      </c>
      <c r="E29" s="148"/>
      <c r="F29" s="149"/>
      <c r="G29" s="149"/>
      <c r="H29" s="149"/>
      <c r="I29" s="149"/>
      <c r="J29" s="149"/>
      <c r="K29" s="149"/>
      <c r="L29" s="149"/>
      <c r="M29" s="149"/>
      <c r="N29" s="150"/>
      <c r="P29" s="12"/>
      <c r="Q29" s="12" t="s">
        <v>119</v>
      </c>
      <c r="R29" s="12"/>
      <c r="S29" s="44"/>
      <c r="T29" s="44"/>
      <c r="U29" s="12"/>
      <c r="V29" s="12"/>
      <c r="W29" s="12"/>
    </row>
    <row r="30" spans="2:23" x14ac:dyDescent="0.2">
      <c r="B30" s="79">
        <v>24</v>
      </c>
      <c r="C30" s="57" t="e">
        <f t="shared" si="0"/>
        <v>#N/A</v>
      </c>
      <c r="D30" s="57" t="e">
        <f t="shared" si="1"/>
        <v>#N/A</v>
      </c>
      <c r="E30" s="148"/>
      <c r="F30" s="149"/>
      <c r="G30" s="149"/>
      <c r="H30" s="149"/>
      <c r="I30" s="149"/>
      <c r="J30" s="149"/>
      <c r="K30" s="149"/>
      <c r="L30" s="149"/>
      <c r="M30" s="149"/>
      <c r="N30" s="150"/>
      <c r="P30" s="12"/>
      <c r="Q30" s="12" t="s">
        <v>120</v>
      </c>
      <c r="R30" s="44"/>
      <c r="S30" s="44"/>
      <c r="T30" s="44"/>
      <c r="U30" s="12"/>
      <c r="V30" s="12"/>
      <c r="W30" s="12"/>
    </row>
    <row r="31" spans="2:23" x14ac:dyDescent="0.2">
      <c r="B31" s="79">
        <v>25</v>
      </c>
      <c r="C31" s="57" t="e">
        <f t="shared" si="0"/>
        <v>#N/A</v>
      </c>
      <c r="D31" s="57" t="e">
        <f t="shared" si="1"/>
        <v>#N/A</v>
      </c>
      <c r="E31" s="148"/>
      <c r="F31" s="149"/>
      <c r="G31" s="149"/>
      <c r="H31" s="149"/>
      <c r="I31" s="149"/>
      <c r="J31" s="149"/>
      <c r="K31" s="149"/>
      <c r="L31" s="149"/>
      <c r="M31" s="149"/>
      <c r="N31" s="150"/>
      <c r="P31" s="12"/>
      <c r="Q31" s="12"/>
      <c r="R31" s="12"/>
      <c r="S31" s="12"/>
      <c r="T31" s="12"/>
      <c r="U31" s="12"/>
      <c r="V31" s="12"/>
      <c r="W31" s="12"/>
    </row>
    <row r="33" spans="1:2" x14ac:dyDescent="0.2">
      <c r="A33" s="5" t="s">
        <v>126</v>
      </c>
    </row>
    <row r="34" spans="1:2" x14ac:dyDescent="0.2">
      <c r="A34" s="83"/>
      <c r="B34" s="12"/>
    </row>
    <row r="35" spans="1:2" x14ac:dyDescent="0.2">
      <c r="A35" s="12"/>
      <c r="B35" s="12"/>
    </row>
  </sheetData>
  <sheetProtection algorithmName="SHA-512" hashValue="RA8w9ncF/QgHsRXGz5O896Q6vdJrv2on7AzH21rc2ZbppmNNIK5ujRYetdYPeyCBhbLR73LT4HafOaY3pZgJFg==" saltValue="2k92L7ebkzN6RqTfPc8hiA==" spinCount="100000" sheet="1" scenarios="1" formatCells="0" formatColumns="0" formatRows="0"/>
  <phoneticPr fontId="12" type="noConversion"/>
  <hyperlinks>
    <hyperlink ref="A2" location="'Chapter 10'!A1" display="&lt;Back" xr:uid="{00000000-0004-0000-1300-000000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6321" r:id="rId4" name="CommandButton1">
          <controlPr defaultSize="0" autoLine="0" r:id="rId5">
            <anchor moveWithCells="1">
              <from>
                <xdr:col>4</xdr:col>
                <xdr:colOff>28575</xdr:colOff>
                <xdr:row>0</xdr:row>
                <xdr:rowOff>66675</xdr:rowOff>
              </from>
              <to>
                <xdr:col>4</xdr:col>
                <xdr:colOff>571500</xdr:colOff>
                <xdr:row>1</xdr:row>
                <xdr:rowOff>161925</xdr:rowOff>
              </to>
            </anchor>
          </controlPr>
        </control>
      </mc:Choice>
      <mc:Fallback>
        <control shapeId="56321" r:id="rId4" name="CommandButton1"/>
      </mc:Fallback>
    </mc:AlternateContent>
  </control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9"/>
  <dimension ref="A1:J60"/>
  <sheetViews>
    <sheetView workbookViewId="0">
      <selection activeCell="A2" sqref="A2"/>
    </sheetView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85546875" style="5" customWidth="1"/>
    <col min="12" max="16384" width="9.140625" style="5"/>
  </cols>
  <sheetData>
    <row r="1" spans="1:10" x14ac:dyDescent="0.2">
      <c r="A1" s="37" t="s">
        <v>60</v>
      </c>
      <c r="B1" s="16"/>
      <c r="C1" s="16"/>
      <c r="D1" s="16"/>
    </row>
    <row r="2" spans="1:10" ht="13.5" thickBot="1" x14ac:dyDescent="0.25">
      <c r="A2" s="6" t="s">
        <v>30</v>
      </c>
      <c r="B2" s="16"/>
      <c r="C2" s="16"/>
      <c r="D2" s="16"/>
    </row>
    <row r="3" spans="1:10" x14ac:dyDescent="0.2">
      <c r="A3" s="38" t="s">
        <v>44</v>
      </c>
      <c r="B3" s="39"/>
      <c r="C3" s="70"/>
      <c r="D3" s="9">
        <v>10.039999999999999</v>
      </c>
    </row>
    <row r="4" spans="1:10" x14ac:dyDescent="0.2">
      <c r="A4" s="40" t="s">
        <v>61</v>
      </c>
      <c r="B4" s="12"/>
      <c r="C4" s="71"/>
      <c r="D4" s="11">
        <v>0.52</v>
      </c>
      <c r="E4" s="12"/>
      <c r="F4" s="12"/>
      <c r="G4" s="42" t="str">
        <f>"UCL = "&amp;TEXT(D7,"#,##0.0000")</f>
        <v>UCL = 10.4196</v>
      </c>
      <c r="H4" s="42" t="str">
        <f>"AVE = "&amp;TEXT(D3,"#,##0.0000")</f>
        <v>AVE = 10.0400</v>
      </c>
      <c r="I4" s="42" t="str">
        <f>"LCL = "&amp;TEXT(D8,"#,##0.0000")</f>
        <v>LCL = 9.6604</v>
      </c>
      <c r="J4" s="12"/>
    </row>
    <row r="5" spans="1:10" ht="13.5" thickBot="1" x14ac:dyDescent="0.25">
      <c r="A5" s="46" t="s">
        <v>47</v>
      </c>
      <c r="B5" s="72"/>
      <c r="C5" s="73" t="s">
        <v>48</v>
      </c>
      <c r="D5" s="15">
        <v>4</v>
      </c>
      <c r="E5" s="12">
        <v>1</v>
      </c>
      <c r="F5" s="44">
        <f>D3+VLOOKUP(2,A42:B60,2)*D4</f>
        <v>11.0176</v>
      </c>
      <c r="G5" s="44">
        <f>D7</f>
        <v>10.419599999999999</v>
      </c>
      <c r="H5" s="44">
        <f>D3</f>
        <v>10.039999999999999</v>
      </c>
      <c r="I5" s="44">
        <f>D8</f>
        <v>9.6603999999999992</v>
      </c>
      <c r="J5" s="44">
        <f>D3-VLOOKUP(2,A42:B60,2)*D4</f>
        <v>9.0623999999999985</v>
      </c>
    </row>
    <row r="6" spans="1:10" ht="13.5" thickBot="1" x14ac:dyDescent="0.25">
      <c r="A6" s="2"/>
      <c r="B6" s="2"/>
      <c r="C6" s="2"/>
      <c r="D6" s="74"/>
      <c r="E6" s="12">
        <v>100</v>
      </c>
      <c r="F6" s="44">
        <f>F$5</f>
        <v>11.0176</v>
      </c>
      <c r="G6" s="44">
        <f>G$5</f>
        <v>10.419599999999999</v>
      </c>
      <c r="H6" s="44">
        <f>H$5</f>
        <v>10.039999999999999</v>
      </c>
      <c r="I6" s="44">
        <f>I$5</f>
        <v>9.6603999999999992</v>
      </c>
      <c r="J6" s="44">
        <f>J$5</f>
        <v>9.0623999999999985</v>
      </c>
    </row>
    <row r="7" spans="1:10" x14ac:dyDescent="0.2">
      <c r="C7" s="50" t="s">
        <v>50</v>
      </c>
      <c r="D7" s="19">
        <f>IF(D5&gt;1,D3+VLOOKUP(D5,A42:B60,2)*D4,"")</f>
        <v>10.419599999999999</v>
      </c>
      <c r="G7" s="49"/>
      <c r="H7" s="49"/>
      <c r="I7" s="49"/>
    </row>
    <row r="8" spans="1:10" ht="13.5" thickBot="1" x14ac:dyDescent="0.25">
      <c r="A8" s="51"/>
      <c r="B8" s="26"/>
      <c r="C8" s="52" t="s">
        <v>51</v>
      </c>
      <c r="D8" s="21">
        <f>IF(D5&gt;1,D3-VLOOKUP(D5,A42:B60,2)*D4,"")</f>
        <v>9.6603999999999992</v>
      </c>
      <c r="G8" s="49"/>
      <c r="H8" s="49"/>
      <c r="I8" s="49"/>
    </row>
    <row r="9" spans="1:10" x14ac:dyDescent="0.2">
      <c r="D9" s="26"/>
      <c r="G9" s="49"/>
      <c r="H9" s="49"/>
      <c r="I9" s="49"/>
    </row>
    <row r="10" spans="1:10" ht="13.5" thickBot="1" x14ac:dyDescent="0.25">
      <c r="A10" s="22" t="s">
        <v>52</v>
      </c>
      <c r="D10" s="16"/>
      <c r="G10" s="49"/>
      <c r="H10" s="49"/>
      <c r="I10" s="49"/>
    </row>
    <row r="11" spans="1:10" ht="13.5" thickBot="1" x14ac:dyDescent="0.25">
      <c r="B11" s="53"/>
      <c r="C11" s="19" t="s">
        <v>53</v>
      </c>
      <c r="D11" s="75" t="s">
        <v>62</v>
      </c>
      <c r="G11" s="49"/>
      <c r="H11" s="49"/>
      <c r="I11" s="49"/>
    </row>
    <row r="12" spans="1:10" ht="13.5" thickBot="1" x14ac:dyDescent="0.25">
      <c r="B12" s="76" t="s">
        <v>54</v>
      </c>
      <c r="C12" s="18">
        <f>IF(COUNT(C15:C34)=0,"",AVERAGE(C15:C34))</f>
        <v>10.040000000000001</v>
      </c>
      <c r="D12" s="77">
        <f>IF(COUNT(D15:D34)=0,"",AVERAGE(D15:D34))</f>
        <v>0.51999999999999991</v>
      </c>
      <c r="G12" s="49"/>
      <c r="H12" s="49"/>
      <c r="I12" s="49"/>
    </row>
    <row r="13" spans="1:10" ht="13.5" thickBot="1" x14ac:dyDescent="0.25">
      <c r="B13" s="54"/>
      <c r="C13" s="55"/>
      <c r="D13" s="16"/>
      <c r="G13" s="49"/>
      <c r="H13" s="49"/>
      <c r="I13" s="49"/>
    </row>
    <row r="14" spans="1:10" ht="13.5" thickBot="1" x14ac:dyDescent="0.25">
      <c r="B14" s="76" t="s">
        <v>55</v>
      </c>
      <c r="C14" s="18" t="s">
        <v>53</v>
      </c>
      <c r="D14" s="77" t="s">
        <v>62</v>
      </c>
      <c r="G14" s="49"/>
      <c r="H14" s="49"/>
      <c r="I14" s="49"/>
    </row>
    <row r="15" spans="1:10" x14ac:dyDescent="0.2">
      <c r="B15" s="78">
        <v>1</v>
      </c>
      <c r="C15" s="9">
        <f>AVERAGE(10.2,9.9,9.8,10.1)</f>
        <v>10</v>
      </c>
      <c r="D15" s="9">
        <f>MAX(10.2,9.9,9.8,10.1)-MIN(10.2,9.9,9.8,10.1)</f>
        <v>0.39999999999999858</v>
      </c>
      <c r="G15" s="49"/>
      <c r="H15" s="49"/>
      <c r="I15" s="49"/>
    </row>
    <row r="16" spans="1:10" x14ac:dyDescent="0.2">
      <c r="B16" s="79">
        <v>2</v>
      </c>
      <c r="C16" s="11">
        <f>AVERAGE(10.3,9.8,9.9,10.4)</f>
        <v>10.1</v>
      </c>
      <c r="D16" s="11">
        <f>MAX(10.3,9.8,9.9,10.4)-MIN(10.3,9.8,9.9,10.4)</f>
        <v>0.59999999999999964</v>
      </c>
      <c r="G16" s="49"/>
      <c r="H16" s="49"/>
      <c r="I16" s="49"/>
    </row>
    <row r="17" spans="2:9" x14ac:dyDescent="0.2">
      <c r="B17" s="79">
        <v>3</v>
      </c>
      <c r="C17" s="11">
        <f>AVERAGE(9.7,9.9,9.9,10.1)</f>
        <v>9.9</v>
      </c>
      <c r="D17" s="11">
        <f>MAX(9.7,9.9,9.9,10.1)-MIN(9.7,9.9,9.9,10.1)</f>
        <v>0.40000000000000036</v>
      </c>
      <c r="G17" s="49"/>
      <c r="H17" s="49"/>
      <c r="I17" s="49"/>
    </row>
    <row r="18" spans="2:9" x14ac:dyDescent="0.2">
      <c r="B18" s="79">
        <v>4</v>
      </c>
      <c r="C18" s="11">
        <f>AVERAGE(9.9,10.3,10.1,10.5)</f>
        <v>10.200000000000001</v>
      </c>
      <c r="D18" s="11">
        <f>MAX(9.9,10.3,10.1,10.5)-MIN(9.9,10.3,10.1,10.5)</f>
        <v>0.59999999999999964</v>
      </c>
      <c r="G18" s="49"/>
      <c r="H18" s="49"/>
      <c r="I18" s="49"/>
    </row>
    <row r="19" spans="2:9" x14ac:dyDescent="0.2">
      <c r="B19" s="79">
        <v>5</v>
      </c>
      <c r="C19" s="11">
        <f>AVERAGE(9.8,10.2,10.3,9.7)</f>
        <v>10</v>
      </c>
      <c r="D19" s="11">
        <f>MAX(9.8,10.2,10.3,9.7)-MIN(9.8,10.2,10.3,9.7)</f>
        <v>0.60000000000000142</v>
      </c>
      <c r="G19" s="49"/>
      <c r="H19" s="49"/>
      <c r="I19" s="49"/>
    </row>
    <row r="20" spans="2:9" x14ac:dyDescent="0.2">
      <c r="B20" s="79">
        <v>6</v>
      </c>
      <c r="C20" s="11"/>
      <c r="D20" s="80"/>
      <c r="G20" s="49"/>
      <c r="H20" s="49"/>
      <c r="I20" s="49"/>
    </row>
    <row r="21" spans="2:9" x14ac:dyDescent="0.2">
      <c r="B21" s="79">
        <v>7</v>
      </c>
      <c r="C21" s="11"/>
      <c r="D21" s="80"/>
      <c r="G21" s="49"/>
      <c r="H21" s="49"/>
      <c r="I21" s="49"/>
    </row>
    <row r="22" spans="2:9" x14ac:dyDescent="0.2">
      <c r="B22" s="79">
        <v>8</v>
      </c>
      <c r="C22" s="11"/>
      <c r="D22" s="80"/>
      <c r="G22" s="49"/>
      <c r="H22" s="49"/>
      <c r="I22" s="49"/>
    </row>
    <row r="23" spans="2:9" x14ac:dyDescent="0.2">
      <c r="B23" s="79">
        <v>9</v>
      </c>
      <c r="C23" s="11"/>
      <c r="D23" s="80"/>
      <c r="G23" s="49"/>
      <c r="H23" s="49"/>
      <c r="I23" s="49"/>
    </row>
    <row r="24" spans="2:9" x14ac:dyDescent="0.2">
      <c r="B24" s="79">
        <v>10</v>
      </c>
      <c r="C24" s="11"/>
      <c r="D24" s="80"/>
      <c r="G24" s="49"/>
      <c r="H24" s="49"/>
      <c r="I24" s="49"/>
    </row>
    <row r="25" spans="2:9" x14ac:dyDescent="0.2">
      <c r="B25" s="79">
        <v>11</v>
      </c>
      <c r="C25" s="11"/>
      <c r="D25" s="80"/>
      <c r="F25" s="23" t="s">
        <v>56</v>
      </c>
      <c r="G25" s="5" t="s">
        <v>57</v>
      </c>
      <c r="H25" s="49"/>
      <c r="I25" s="49"/>
    </row>
    <row r="26" spans="2:9" x14ac:dyDescent="0.2">
      <c r="B26" s="79">
        <v>12</v>
      </c>
      <c r="C26" s="11"/>
      <c r="D26" s="80"/>
      <c r="G26" s="5" t="s">
        <v>58</v>
      </c>
      <c r="H26" s="49"/>
      <c r="I26" s="49"/>
    </row>
    <row r="27" spans="2:9" x14ac:dyDescent="0.2">
      <c r="B27" s="79">
        <v>13</v>
      </c>
      <c r="C27" s="11"/>
      <c r="D27" s="80"/>
      <c r="G27" s="5" t="s">
        <v>59</v>
      </c>
      <c r="H27" s="49"/>
      <c r="I27" s="49"/>
    </row>
    <row r="28" spans="2:9" x14ac:dyDescent="0.2">
      <c r="B28" s="79">
        <v>14</v>
      </c>
      <c r="C28" s="11"/>
      <c r="D28" s="80"/>
    </row>
    <row r="29" spans="2:9" x14ac:dyDescent="0.2">
      <c r="B29" s="79">
        <v>15</v>
      </c>
      <c r="C29" s="11"/>
      <c r="D29" s="80"/>
    </row>
    <row r="30" spans="2:9" x14ac:dyDescent="0.2">
      <c r="B30" s="79">
        <v>16</v>
      </c>
      <c r="C30" s="11"/>
      <c r="D30" s="80"/>
    </row>
    <row r="31" spans="2:9" x14ac:dyDescent="0.2">
      <c r="B31" s="79">
        <v>17</v>
      </c>
      <c r="C31" s="11"/>
      <c r="D31" s="80"/>
    </row>
    <row r="32" spans="2:9" x14ac:dyDescent="0.2">
      <c r="B32" s="79">
        <v>18</v>
      </c>
      <c r="C32" s="11"/>
      <c r="D32" s="80"/>
    </row>
    <row r="33" spans="1:4" x14ac:dyDescent="0.2">
      <c r="B33" s="79">
        <v>19</v>
      </c>
      <c r="C33" s="11"/>
      <c r="D33" s="80"/>
    </row>
    <row r="34" spans="1:4" x14ac:dyDescent="0.2">
      <c r="B34" s="79">
        <v>20</v>
      </c>
      <c r="C34" s="11"/>
      <c r="D34" s="80"/>
    </row>
    <row r="35" spans="1:4" x14ac:dyDescent="0.2">
      <c r="B35" s="105"/>
    </row>
    <row r="36" spans="1:4" x14ac:dyDescent="0.2">
      <c r="A36" s="5" t="s">
        <v>126</v>
      </c>
      <c r="B36" s="105"/>
    </row>
    <row r="39" spans="1:4" x14ac:dyDescent="0.2">
      <c r="A39" s="12" t="s">
        <v>69</v>
      </c>
      <c r="B39" s="12"/>
    </row>
    <row r="40" spans="1:4" x14ac:dyDescent="0.2">
      <c r="A40" s="12"/>
      <c r="B40" s="12"/>
    </row>
    <row r="41" spans="1:4" x14ac:dyDescent="0.2">
      <c r="A41" s="137" t="s">
        <v>64</v>
      </c>
      <c r="B41" s="137" t="s">
        <v>65</v>
      </c>
    </row>
    <row r="42" spans="1:4" x14ac:dyDescent="0.2">
      <c r="A42" s="12">
        <v>2</v>
      </c>
      <c r="B42" s="138">
        <v>1.88</v>
      </c>
    </row>
    <row r="43" spans="1:4" x14ac:dyDescent="0.2">
      <c r="A43" s="12">
        <v>3</v>
      </c>
      <c r="B43" s="138">
        <v>1.02</v>
      </c>
    </row>
    <row r="44" spans="1:4" x14ac:dyDescent="0.2">
      <c r="A44" s="12">
        <v>4</v>
      </c>
      <c r="B44" s="138">
        <v>0.73</v>
      </c>
    </row>
    <row r="45" spans="1:4" x14ac:dyDescent="0.2">
      <c r="A45" s="12">
        <v>5</v>
      </c>
      <c r="B45" s="138">
        <v>0.57999999999999996</v>
      </c>
    </row>
    <row r="46" spans="1:4" x14ac:dyDescent="0.2">
      <c r="A46" s="12">
        <v>6</v>
      </c>
      <c r="B46" s="138">
        <v>0.48</v>
      </c>
    </row>
    <row r="47" spans="1:4" x14ac:dyDescent="0.2">
      <c r="A47" s="12">
        <v>7</v>
      </c>
      <c r="B47" s="138">
        <v>0.42</v>
      </c>
    </row>
    <row r="48" spans="1:4" x14ac:dyDescent="0.2">
      <c r="A48" s="12">
        <v>8</v>
      </c>
      <c r="B48" s="138">
        <v>0.37</v>
      </c>
    </row>
    <row r="49" spans="1:2" x14ac:dyDescent="0.2">
      <c r="A49" s="12">
        <v>9</v>
      </c>
      <c r="B49" s="138">
        <v>0.34</v>
      </c>
    </row>
    <row r="50" spans="1:2" x14ac:dyDescent="0.2">
      <c r="A50" s="12">
        <v>10</v>
      </c>
      <c r="B50" s="138">
        <v>0.31</v>
      </c>
    </row>
    <row r="51" spans="1:2" x14ac:dyDescent="0.2">
      <c r="A51" s="12">
        <v>11</v>
      </c>
      <c r="B51" s="138">
        <v>0.28999999999999998</v>
      </c>
    </row>
    <row r="52" spans="1:2" x14ac:dyDescent="0.2">
      <c r="A52" s="12">
        <v>12</v>
      </c>
      <c r="B52" s="138">
        <v>0.27</v>
      </c>
    </row>
    <row r="53" spans="1:2" x14ac:dyDescent="0.2">
      <c r="A53" s="12">
        <v>13</v>
      </c>
      <c r="B53" s="138">
        <v>0.25</v>
      </c>
    </row>
    <row r="54" spans="1:2" x14ac:dyDescent="0.2">
      <c r="A54" s="12">
        <v>14</v>
      </c>
      <c r="B54" s="138">
        <v>0.24</v>
      </c>
    </row>
    <row r="55" spans="1:2" x14ac:dyDescent="0.2">
      <c r="A55" s="12">
        <v>15</v>
      </c>
      <c r="B55" s="138">
        <v>0.22</v>
      </c>
    </row>
    <row r="56" spans="1:2" x14ac:dyDescent="0.2">
      <c r="A56" s="12">
        <v>16</v>
      </c>
      <c r="B56" s="138">
        <v>0.21</v>
      </c>
    </row>
    <row r="57" spans="1:2" x14ac:dyDescent="0.2">
      <c r="A57" s="12">
        <v>17</v>
      </c>
      <c r="B57" s="138">
        <v>0.2</v>
      </c>
    </row>
    <row r="58" spans="1:2" x14ac:dyDescent="0.2">
      <c r="A58" s="12">
        <v>18</v>
      </c>
      <c r="B58" s="138">
        <v>0.19</v>
      </c>
    </row>
    <row r="59" spans="1:2" x14ac:dyDescent="0.2">
      <c r="A59" s="12">
        <v>19</v>
      </c>
      <c r="B59" s="138">
        <v>0.19</v>
      </c>
    </row>
    <row r="60" spans="1:2" x14ac:dyDescent="0.2">
      <c r="A60" s="12">
        <v>20</v>
      </c>
      <c r="B60" s="138">
        <v>0.18</v>
      </c>
    </row>
  </sheetData>
  <sheetProtection algorithmName="SHA-512" hashValue="+iIl6lWcSlKhpJeEkNEyDNNM+Dfc+mIkefu2tevOlu7wFMv2l51fOX8+xnOCFAigqBB/bv5v2ielE0GmGS3ZEw==" saltValue="IWQmcN1JcLcN1ABNNxeE5w==" spinCount="100000" sheet="1" scenarios="1" formatCells="0" formatColumns="0" formatRows="0"/>
  <phoneticPr fontId="12" type="noConversion"/>
  <hyperlinks>
    <hyperlink ref="A2" location="'Chapter 10'!A1" display="&lt;Back" xr:uid="{00000000-0004-0000-1400-000000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7409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133350</xdr:rowOff>
              </to>
            </anchor>
          </controlPr>
        </control>
      </mc:Choice>
      <mc:Fallback>
        <control shapeId="17409" r:id="rId4" name="CommandButton1"/>
      </mc:Fallback>
    </mc:AlternateContent>
  </control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0"/>
  <dimension ref="A1:J60"/>
  <sheetViews>
    <sheetView workbookViewId="0">
      <selection activeCell="A2" sqref="A2"/>
    </sheetView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37" t="s">
        <v>68</v>
      </c>
      <c r="B1" s="16"/>
      <c r="C1" s="16"/>
      <c r="D1" s="16"/>
    </row>
    <row r="2" spans="1:10" x14ac:dyDescent="0.2">
      <c r="A2" s="6" t="s">
        <v>30</v>
      </c>
      <c r="B2" s="16"/>
      <c r="C2" s="16"/>
      <c r="D2" s="16"/>
    </row>
    <row r="3" spans="1:10" ht="13.5" thickBot="1" x14ac:dyDescent="0.25">
      <c r="A3" s="16"/>
      <c r="B3" s="16"/>
      <c r="C3" s="16"/>
      <c r="D3" s="16"/>
    </row>
    <row r="4" spans="1:10" x14ac:dyDescent="0.2">
      <c r="A4" s="38" t="s">
        <v>61</v>
      </c>
      <c r="B4" s="39"/>
      <c r="C4" s="70"/>
      <c r="D4" s="9">
        <v>0.52</v>
      </c>
      <c r="E4" s="12"/>
      <c r="F4" s="12"/>
      <c r="G4" s="42" t="str">
        <f>"UCL = "&amp;TEXT(D7,"#,##0.0000")</f>
        <v>UCL = 1.1856</v>
      </c>
      <c r="H4" s="42" t="str">
        <f>"AVE = "&amp;TEXT(D4,"#,##0.0000")</f>
        <v>AVE = 0.5200</v>
      </c>
      <c r="I4" s="42" t="str">
        <f>"LCL = "&amp;TEXT(D8,"#,##0.0000")</f>
        <v>LCL = 0.0000</v>
      </c>
      <c r="J4" s="12"/>
    </row>
    <row r="5" spans="1:10" ht="13.5" thickBot="1" x14ac:dyDescent="0.25">
      <c r="A5" s="46" t="s">
        <v>47</v>
      </c>
      <c r="B5" s="72"/>
      <c r="C5" s="73" t="s">
        <v>48</v>
      </c>
      <c r="D5" s="15">
        <v>4</v>
      </c>
      <c r="E5" s="12">
        <v>1</v>
      </c>
      <c r="F5" s="42">
        <f>VLOOKUP(2,A42:C60,3)*D4</f>
        <v>1.7004000000000001</v>
      </c>
      <c r="G5" s="44">
        <f>D7</f>
        <v>1.1856</v>
      </c>
      <c r="H5" s="44">
        <f>D4</f>
        <v>0.52</v>
      </c>
      <c r="I5" s="44">
        <f>D8</f>
        <v>0</v>
      </c>
      <c r="J5" s="44">
        <f>VLOOKUP(2,A42:C60,2)*D4</f>
        <v>0</v>
      </c>
    </row>
    <row r="6" spans="1:10" ht="13.5" thickBot="1" x14ac:dyDescent="0.25">
      <c r="A6" s="2"/>
      <c r="B6" s="2"/>
      <c r="C6" s="2"/>
      <c r="D6" s="16"/>
      <c r="E6" s="12">
        <v>100</v>
      </c>
      <c r="F6" s="44">
        <f>F$5</f>
        <v>1.7004000000000001</v>
      </c>
      <c r="G6" s="44">
        <f>G$5</f>
        <v>1.1856</v>
      </c>
      <c r="H6" s="44">
        <f>H$5</f>
        <v>0.52</v>
      </c>
      <c r="I6" s="44">
        <f>I$5</f>
        <v>0</v>
      </c>
      <c r="J6" s="44">
        <f>J$5</f>
        <v>0</v>
      </c>
    </row>
    <row r="7" spans="1:10" x14ac:dyDescent="0.2">
      <c r="C7" s="50" t="s">
        <v>50</v>
      </c>
      <c r="D7" s="19">
        <f>IF(D5&gt;1,VLOOKUP(D5,A42:C60,3)*D4,"")</f>
        <v>1.1856</v>
      </c>
      <c r="G7" s="49"/>
      <c r="H7" s="49"/>
      <c r="I7" s="49"/>
    </row>
    <row r="8" spans="1:10" ht="13.5" thickBot="1" x14ac:dyDescent="0.25">
      <c r="A8" s="51"/>
      <c r="B8" s="26"/>
      <c r="C8" s="52" t="s">
        <v>51</v>
      </c>
      <c r="D8" s="21">
        <f>IF(D5&gt;1,VLOOKUP(D5,A42:C60,2)*D4,"")</f>
        <v>0</v>
      </c>
      <c r="G8" s="49"/>
      <c r="H8" s="49"/>
      <c r="I8" s="49"/>
    </row>
    <row r="9" spans="1:10" x14ac:dyDescent="0.2">
      <c r="C9" s="16"/>
      <c r="D9" s="26"/>
      <c r="G9" s="49"/>
      <c r="H9" s="49"/>
      <c r="I9" s="49"/>
    </row>
    <row r="10" spans="1:10" ht="13.5" thickBot="1" x14ac:dyDescent="0.25">
      <c r="A10" s="22" t="s">
        <v>52</v>
      </c>
      <c r="D10" s="16"/>
      <c r="G10" s="49"/>
      <c r="H10" s="49"/>
      <c r="I10" s="49"/>
    </row>
    <row r="11" spans="1:10" ht="13.5" thickBot="1" x14ac:dyDescent="0.25">
      <c r="B11" s="53"/>
      <c r="C11" s="19" t="s">
        <v>62</v>
      </c>
      <c r="D11" s="16"/>
      <c r="G11" s="49"/>
      <c r="H11" s="49"/>
      <c r="I11" s="49"/>
    </row>
    <row r="12" spans="1:10" ht="13.5" thickBot="1" x14ac:dyDescent="0.25">
      <c r="B12" s="76" t="s">
        <v>54</v>
      </c>
      <c r="C12" s="18">
        <f>IF(COUNT(C15:C34)=0,"",AVERAGE(C15:C34))</f>
        <v>0.51999999999999991</v>
      </c>
      <c r="D12" s="16"/>
      <c r="G12" s="49"/>
      <c r="H12" s="49"/>
      <c r="I12" s="49"/>
    </row>
    <row r="13" spans="1:10" ht="13.5" thickBot="1" x14ac:dyDescent="0.25">
      <c r="B13" s="54"/>
      <c r="C13" s="16"/>
      <c r="D13" s="16"/>
      <c r="G13" s="49"/>
      <c r="H13" s="49"/>
      <c r="I13" s="49"/>
    </row>
    <row r="14" spans="1:10" ht="13.5" thickBot="1" x14ac:dyDescent="0.25">
      <c r="B14" s="76" t="s">
        <v>55</v>
      </c>
      <c r="C14" s="18" t="s">
        <v>62</v>
      </c>
      <c r="D14" s="16"/>
      <c r="G14" s="49"/>
      <c r="H14" s="49"/>
      <c r="I14" s="49"/>
    </row>
    <row r="15" spans="1:10" x14ac:dyDescent="0.2">
      <c r="B15" s="19">
        <v>1</v>
      </c>
      <c r="C15" s="9">
        <f>MAX(10.2,9.9,9.8,10.1)-MIN(10.2,9.9,9.8,10.1)</f>
        <v>0.39999999999999858</v>
      </c>
      <c r="D15" s="16"/>
      <c r="G15" s="49"/>
      <c r="H15" s="49"/>
      <c r="I15" s="49"/>
    </row>
    <row r="16" spans="1:10" x14ac:dyDescent="0.2">
      <c r="B16" s="57">
        <v>2</v>
      </c>
      <c r="C16" s="11">
        <f>MAX(10.3,9.8,9.9,10.4)-MIN(10.3,9.8,9.9,10.4)</f>
        <v>0.59999999999999964</v>
      </c>
      <c r="D16" s="16"/>
      <c r="G16" s="49"/>
      <c r="H16" s="49"/>
      <c r="I16" s="49"/>
    </row>
    <row r="17" spans="2:9" x14ac:dyDescent="0.2">
      <c r="B17" s="57">
        <v>3</v>
      </c>
      <c r="C17" s="11">
        <f>MAX(9.7,9.9,9.9,10.1)-MIN(9.7,9.9,9.9,10.1)</f>
        <v>0.40000000000000036</v>
      </c>
      <c r="D17" s="16"/>
      <c r="G17" s="49"/>
      <c r="H17" s="49"/>
      <c r="I17" s="49"/>
    </row>
    <row r="18" spans="2:9" x14ac:dyDescent="0.2">
      <c r="B18" s="57">
        <v>4</v>
      </c>
      <c r="C18" s="11">
        <f>MAX(9.9,10.3,10.1,10.5)-MIN(9.9,10.3,10.1,10.5)</f>
        <v>0.59999999999999964</v>
      </c>
      <c r="D18" s="16"/>
      <c r="G18" s="49"/>
      <c r="H18" s="49"/>
      <c r="I18" s="49"/>
    </row>
    <row r="19" spans="2:9" x14ac:dyDescent="0.2">
      <c r="B19" s="57">
        <v>5</v>
      </c>
      <c r="C19" s="11">
        <f>MAX(9.8,10.2,10.3,9.7)-MIN(9.8,10.2,10.3,9.7)</f>
        <v>0.60000000000000142</v>
      </c>
      <c r="D19" s="16"/>
      <c r="G19" s="49"/>
      <c r="H19" s="49"/>
      <c r="I19" s="49"/>
    </row>
    <row r="20" spans="2:9" x14ac:dyDescent="0.2">
      <c r="B20" s="57">
        <v>6</v>
      </c>
      <c r="C20" s="80"/>
      <c r="D20" s="16"/>
      <c r="G20" s="49"/>
      <c r="H20" s="49"/>
      <c r="I20" s="49"/>
    </row>
    <row r="21" spans="2:9" x14ac:dyDescent="0.2">
      <c r="B21" s="57">
        <v>7</v>
      </c>
      <c r="C21" s="11"/>
      <c r="D21" s="16"/>
      <c r="G21" s="49"/>
      <c r="H21" s="49"/>
      <c r="I21" s="49"/>
    </row>
    <row r="22" spans="2:9" x14ac:dyDescent="0.2">
      <c r="B22" s="57">
        <v>8</v>
      </c>
      <c r="C22" s="11"/>
      <c r="D22" s="16"/>
      <c r="G22" s="49"/>
      <c r="H22" s="49"/>
      <c r="I22" s="49"/>
    </row>
    <row r="23" spans="2:9" x14ac:dyDescent="0.2">
      <c r="B23" s="57">
        <v>9</v>
      </c>
      <c r="C23" s="11"/>
      <c r="D23" s="16"/>
      <c r="G23" s="49"/>
      <c r="H23" s="49"/>
      <c r="I23" s="49"/>
    </row>
    <row r="24" spans="2:9" x14ac:dyDescent="0.2">
      <c r="B24" s="57">
        <v>10</v>
      </c>
      <c r="C24" s="11"/>
      <c r="D24" s="16"/>
      <c r="G24" s="49"/>
      <c r="H24" s="49"/>
      <c r="I24" s="49"/>
    </row>
    <row r="25" spans="2:9" x14ac:dyDescent="0.2">
      <c r="B25" s="57">
        <v>11</v>
      </c>
      <c r="C25" s="11"/>
      <c r="D25" s="16"/>
      <c r="E25" s="23" t="s">
        <v>56</v>
      </c>
      <c r="F25" s="5" t="s">
        <v>57</v>
      </c>
      <c r="G25" s="49"/>
      <c r="H25" s="49"/>
      <c r="I25" s="49"/>
    </row>
    <row r="26" spans="2:9" x14ac:dyDescent="0.2">
      <c r="B26" s="57">
        <v>12</v>
      </c>
      <c r="C26" s="11"/>
      <c r="D26" s="16"/>
      <c r="F26" s="5" t="s">
        <v>58</v>
      </c>
      <c r="G26" s="49"/>
      <c r="H26" s="49"/>
      <c r="I26" s="49"/>
    </row>
    <row r="27" spans="2:9" x14ac:dyDescent="0.2">
      <c r="B27" s="57">
        <v>13</v>
      </c>
      <c r="C27" s="11"/>
      <c r="D27" s="16"/>
      <c r="F27" s="5" t="s">
        <v>59</v>
      </c>
      <c r="G27" s="49"/>
      <c r="H27" s="49"/>
      <c r="I27" s="49"/>
    </row>
    <row r="28" spans="2:9" x14ac:dyDescent="0.2">
      <c r="B28" s="57">
        <v>14</v>
      </c>
      <c r="C28" s="11"/>
      <c r="D28" s="16"/>
    </row>
    <row r="29" spans="2:9" x14ac:dyDescent="0.2">
      <c r="B29" s="57">
        <v>15</v>
      </c>
      <c r="C29" s="11"/>
      <c r="D29" s="16"/>
    </row>
    <row r="30" spans="2:9" x14ac:dyDescent="0.2">
      <c r="B30" s="57">
        <v>16</v>
      </c>
      <c r="C30" s="11"/>
      <c r="D30" s="16"/>
    </row>
    <row r="31" spans="2:9" x14ac:dyDescent="0.2">
      <c r="B31" s="57">
        <v>17</v>
      </c>
      <c r="C31" s="11"/>
      <c r="D31" s="16"/>
    </row>
    <row r="32" spans="2:9" x14ac:dyDescent="0.2">
      <c r="B32" s="57">
        <v>18</v>
      </c>
      <c r="C32" s="11"/>
      <c r="D32" s="16"/>
    </row>
    <row r="33" spans="1:4" x14ac:dyDescent="0.2">
      <c r="B33" s="57">
        <v>19</v>
      </c>
      <c r="C33" s="11"/>
      <c r="D33" s="16"/>
    </row>
    <row r="34" spans="1:4" x14ac:dyDescent="0.2">
      <c r="B34" s="57">
        <v>20</v>
      </c>
      <c r="C34" s="11"/>
      <c r="D34" s="16"/>
    </row>
    <row r="36" spans="1:4" x14ac:dyDescent="0.2">
      <c r="A36" s="5" t="s">
        <v>126</v>
      </c>
    </row>
    <row r="39" spans="1:4" x14ac:dyDescent="0.2">
      <c r="A39" s="12" t="s">
        <v>69</v>
      </c>
      <c r="B39" s="12"/>
      <c r="C39" s="12"/>
    </row>
    <row r="40" spans="1:4" x14ac:dyDescent="0.2">
      <c r="A40" s="12"/>
      <c r="B40" s="12"/>
      <c r="C40" s="12"/>
    </row>
    <row r="41" spans="1:4" x14ac:dyDescent="0.2">
      <c r="A41" s="137" t="s">
        <v>64</v>
      </c>
      <c r="B41" s="137" t="s">
        <v>70</v>
      </c>
      <c r="C41" s="137" t="s">
        <v>71</v>
      </c>
    </row>
    <row r="42" spans="1:4" x14ac:dyDescent="0.2">
      <c r="A42" s="12">
        <v>2</v>
      </c>
      <c r="B42" s="138">
        <v>0</v>
      </c>
      <c r="C42" s="138">
        <v>3.27</v>
      </c>
    </row>
    <row r="43" spans="1:4" x14ac:dyDescent="0.2">
      <c r="A43" s="12">
        <v>3</v>
      </c>
      <c r="B43" s="138">
        <v>0</v>
      </c>
      <c r="C43" s="138">
        <v>2.57</v>
      </c>
    </row>
    <row r="44" spans="1:4" x14ac:dyDescent="0.2">
      <c r="A44" s="12">
        <v>4</v>
      </c>
      <c r="B44" s="138">
        <v>0</v>
      </c>
      <c r="C44" s="138">
        <v>2.2799999999999998</v>
      </c>
    </row>
    <row r="45" spans="1:4" x14ac:dyDescent="0.2">
      <c r="A45" s="12">
        <v>5</v>
      </c>
      <c r="B45" s="138">
        <v>0</v>
      </c>
      <c r="C45" s="138">
        <v>2.11</v>
      </c>
    </row>
    <row r="46" spans="1:4" x14ac:dyDescent="0.2">
      <c r="A46" s="12">
        <v>6</v>
      </c>
      <c r="B46" s="138">
        <v>0</v>
      </c>
      <c r="C46" s="138">
        <v>2</v>
      </c>
    </row>
    <row r="47" spans="1:4" x14ac:dyDescent="0.2">
      <c r="A47" s="12">
        <v>7</v>
      </c>
      <c r="B47" s="138">
        <v>0.08</v>
      </c>
      <c r="C47" s="138">
        <v>1.92</v>
      </c>
    </row>
    <row r="48" spans="1:4" x14ac:dyDescent="0.2">
      <c r="A48" s="12">
        <v>8</v>
      </c>
      <c r="B48" s="138">
        <v>0.14000000000000001</v>
      </c>
      <c r="C48" s="138">
        <v>1.86</v>
      </c>
    </row>
    <row r="49" spans="1:3" x14ac:dyDescent="0.2">
      <c r="A49" s="12">
        <v>9</v>
      </c>
      <c r="B49" s="138">
        <v>0.18</v>
      </c>
      <c r="C49" s="138">
        <v>1.82</v>
      </c>
    </row>
    <row r="50" spans="1:3" x14ac:dyDescent="0.2">
      <c r="A50" s="12">
        <v>10</v>
      </c>
      <c r="B50" s="138">
        <v>0.22</v>
      </c>
      <c r="C50" s="138">
        <v>1.78</v>
      </c>
    </row>
    <row r="51" spans="1:3" x14ac:dyDescent="0.2">
      <c r="A51" s="12">
        <v>11</v>
      </c>
      <c r="B51" s="138">
        <v>0.26</v>
      </c>
      <c r="C51" s="138">
        <v>1.74</v>
      </c>
    </row>
    <row r="52" spans="1:3" x14ac:dyDescent="0.2">
      <c r="A52" s="12">
        <v>12</v>
      </c>
      <c r="B52" s="138">
        <v>0.28000000000000003</v>
      </c>
      <c r="C52" s="138">
        <v>1.72</v>
      </c>
    </row>
    <row r="53" spans="1:3" x14ac:dyDescent="0.2">
      <c r="A53" s="12">
        <v>13</v>
      </c>
      <c r="B53" s="138">
        <v>0.31</v>
      </c>
      <c r="C53" s="138">
        <v>1.69</v>
      </c>
    </row>
    <row r="54" spans="1:3" x14ac:dyDescent="0.2">
      <c r="A54" s="12">
        <v>14</v>
      </c>
      <c r="B54" s="138">
        <v>0.33</v>
      </c>
      <c r="C54" s="138">
        <v>1.67</v>
      </c>
    </row>
    <row r="55" spans="1:3" x14ac:dyDescent="0.2">
      <c r="A55" s="12">
        <v>15</v>
      </c>
      <c r="B55" s="138">
        <v>0.35</v>
      </c>
      <c r="C55" s="12">
        <v>1.65</v>
      </c>
    </row>
    <row r="56" spans="1:3" x14ac:dyDescent="0.2">
      <c r="A56" s="12">
        <v>16</v>
      </c>
      <c r="B56" s="138">
        <v>0.36</v>
      </c>
      <c r="C56" s="138">
        <v>1.64</v>
      </c>
    </row>
    <row r="57" spans="1:3" x14ac:dyDescent="0.2">
      <c r="A57" s="12">
        <v>17</v>
      </c>
      <c r="B57" s="138">
        <v>0.38</v>
      </c>
      <c r="C57" s="138">
        <v>1.62</v>
      </c>
    </row>
    <row r="58" spans="1:3" x14ac:dyDescent="0.2">
      <c r="A58" s="12">
        <v>18</v>
      </c>
      <c r="B58" s="138">
        <v>0.39</v>
      </c>
      <c r="C58" s="138">
        <v>1.61</v>
      </c>
    </row>
    <row r="59" spans="1:3" x14ac:dyDescent="0.2">
      <c r="A59" s="12">
        <v>19</v>
      </c>
      <c r="B59" s="138">
        <v>0.4</v>
      </c>
      <c r="C59" s="138">
        <v>1.6</v>
      </c>
    </row>
    <row r="60" spans="1:3" x14ac:dyDescent="0.2">
      <c r="A60" s="12">
        <v>20</v>
      </c>
      <c r="B60" s="138">
        <v>0.41</v>
      </c>
      <c r="C60" s="138">
        <v>1.59</v>
      </c>
    </row>
  </sheetData>
  <sheetProtection algorithmName="SHA-512" hashValue="ONqYcgaeWiqZcpkTMlvhOjz3Za1WL+Goyb6l0NS1xSRxx4wBoVdaF8opgUwSnTF/y8I9DT7ePhtUoEQDfzlplA==" saltValue="T+hRRGDMt1dslmrB6o1KYg==" spinCount="100000" sheet="1" scenarios="1" formatCells="0" formatColumns="0" formatRows="0"/>
  <phoneticPr fontId="12" type="noConversion"/>
  <hyperlinks>
    <hyperlink ref="A2" location="'Chapter 10'!A1" display="&lt;Back" xr:uid="{00000000-0004-0000-1500-000000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8433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123825</xdr:rowOff>
              </to>
            </anchor>
          </controlPr>
        </control>
      </mc:Choice>
      <mc:Fallback>
        <control shapeId="18433" r:id="rId4" name="CommandButton1"/>
      </mc:Fallback>
    </mc:AlternateContent>
  </control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1"/>
  <dimension ref="A1:J22"/>
  <sheetViews>
    <sheetView workbookViewId="0"/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6384" width="9.140625" style="5"/>
  </cols>
  <sheetData>
    <row r="1" spans="1:10" x14ac:dyDescent="0.2">
      <c r="A1" s="1" t="s">
        <v>28</v>
      </c>
      <c r="B1" s="2"/>
      <c r="C1" s="2"/>
      <c r="D1" s="4"/>
      <c r="E1" s="2"/>
      <c r="F1" s="2"/>
      <c r="G1" s="2"/>
      <c r="H1" s="2"/>
      <c r="I1" s="2"/>
      <c r="J1" s="2"/>
    </row>
    <row r="2" spans="1:10" ht="13.5" thickBot="1" x14ac:dyDescent="0.25">
      <c r="A2" s="6" t="s">
        <v>30</v>
      </c>
      <c r="D2" s="7"/>
    </row>
    <row r="3" spans="1:10" x14ac:dyDescent="0.2">
      <c r="B3" s="8" t="s">
        <v>31</v>
      </c>
      <c r="C3" s="9">
        <v>0</v>
      </c>
      <c r="D3" s="7"/>
    </row>
    <row r="4" spans="1:10" ht="13.5" thickBot="1" x14ac:dyDescent="0.25">
      <c r="B4" s="10" t="s">
        <v>32</v>
      </c>
      <c r="C4" s="11">
        <v>1</v>
      </c>
      <c r="D4" s="7"/>
      <c r="E4" s="12">
        <f>+C3-3.5*C4</f>
        <v>-3.5</v>
      </c>
      <c r="F4" s="12">
        <f t="shared" ref="F4:F14" si="0">NORMDIST(E4,$C$3,$C$4,FALSE)</f>
        <v>8.7268269504576015E-4</v>
      </c>
      <c r="G4" s="12"/>
    </row>
    <row r="5" spans="1:10" x14ac:dyDescent="0.2">
      <c r="B5" s="13" t="s">
        <v>33</v>
      </c>
      <c r="C5" s="9">
        <v>1.9</v>
      </c>
      <c r="E5" s="12">
        <f t="shared" ref="E5:E14" si="1">+E4+0.1*7*$C$4</f>
        <v>-2.8</v>
      </c>
      <c r="F5" s="12">
        <f t="shared" si="0"/>
        <v>7.9154515829799686E-3</v>
      </c>
      <c r="G5" s="12"/>
    </row>
    <row r="6" spans="1:10" ht="13.5" thickBot="1" x14ac:dyDescent="0.25">
      <c r="B6" s="14" t="s">
        <v>34</v>
      </c>
      <c r="C6" s="139">
        <v>0.1</v>
      </c>
      <c r="E6" s="12">
        <f t="shared" si="1"/>
        <v>-2.0999999999999996</v>
      </c>
      <c r="F6" s="12">
        <f t="shared" si="0"/>
        <v>4.3983595980427233E-2</v>
      </c>
      <c r="G6" s="12"/>
    </row>
    <row r="7" spans="1:10" ht="13.5" thickBot="1" x14ac:dyDescent="0.25">
      <c r="D7" s="7"/>
      <c r="E7" s="12">
        <f t="shared" si="1"/>
        <v>-1.3999999999999995</v>
      </c>
      <c r="F7" s="12">
        <f t="shared" si="0"/>
        <v>0.14972746563574499</v>
      </c>
      <c r="G7" s="12"/>
    </row>
    <row r="8" spans="1:10" ht="13.5" thickBot="1" x14ac:dyDescent="0.25">
      <c r="A8" s="16"/>
      <c r="B8" s="17" t="s">
        <v>35</v>
      </c>
      <c r="C8" s="18">
        <f>IF(AND(ISNUMBER(C3),ISNUMBER(C4),ISNUMBER(counter14)),(counter14-C3)/C4,"")</f>
        <v>1.9</v>
      </c>
      <c r="D8" s="7"/>
      <c r="E8" s="12">
        <f t="shared" si="1"/>
        <v>-0.6999999999999994</v>
      </c>
      <c r="F8" s="12">
        <f t="shared" si="0"/>
        <v>0.31225393336676138</v>
      </c>
      <c r="G8" s="12"/>
    </row>
    <row r="9" spans="1:10" x14ac:dyDescent="0.2">
      <c r="B9" s="8" t="s">
        <v>36</v>
      </c>
      <c r="C9" s="19">
        <f>IF(AND(ISNUMBER(C3),ISNUMBER(C4),ISNUMBER(counter14)),NORMDIST(counter14,C3,C4,TRUE),"")</f>
        <v>0.97128344018399815</v>
      </c>
      <c r="D9" s="7"/>
      <c r="E9" s="12">
        <f t="shared" si="1"/>
        <v>0</v>
      </c>
      <c r="F9" s="12">
        <f t="shared" si="0"/>
        <v>0.3989422804014327</v>
      </c>
      <c r="G9" s="12"/>
    </row>
    <row r="10" spans="1:10" ht="13.5" thickBot="1" x14ac:dyDescent="0.25">
      <c r="B10" s="20" t="s">
        <v>37</v>
      </c>
      <c r="C10" s="21">
        <f>IF(AND(ISNUMBER(C3),ISNUMBER(C4),ISNUMBER(counter14)),1-C9,"")</f>
        <v>2.8716559816001852E-2</v>
      </c>
      <c r="D10" s="7"/>
      <c r="E10" s="12">
        <f t="shared" si="1"/>
        <v>0.70000000000000007</v>
      </c>
      <c r="F10" s="12">
        <f t="shared" si="0"/>
        <v>0.31225393336676127</v>
      </c>
      <c r="G10" s="12"/>
    </row>
    <row r="11" spans="1:10" ht="13.5" thickBot="1" x14ac:dyDescent="0.25">
      <c r="D11" s="7"/>
      <c r="E11" s="12">
        <f t="shared" si="1"/>
        <v>1.4000000000000001</v>
      </c>
      <c r="F11" s="12">
        <f t="shared" si="0"/>
        <v>0.14972746563574482</v>
      </c>
      <c r="G11" s="12"/>
    </row>
    <row r="12" spans="1:10" ht="13.5" thickBot="1" x14ac:dyDescent="0.25">
      <c r="A12" s="16"/>
      <c r="B12" s="17" t="s">
        <v>38</v>
      </c>
      <c r="C12" s="18">
        <f>IF(AND(ISNUMBER(C3),ISNUMBER(C4),ISNUMBER(counter14)),2*MIN(C9:C10),"")</f>
        <v>5.7433119632003704E-2</v>
      </c>
      <c r="D12" s="7"/>
      <c r="E12" s="12">
        <f t="shared" si="1"/>
        <v>2.1</v>
      </c>
      <c r="F12" s="12">
        <f t="shared" si="0"/>
        <v>4.3983595980427191E-2</v>
      </c>
      <c r="G12" s="12"/>
    </row>
    <row r="13" spans="1:10" x14ac:dyDescent="0.2">
      <c r="E13" s="12">
        <f t="shared" si="1"/>
        <v>2.8000000000000003</v>
      </c>
      <c r="F13" s="12">
        <f t="shared" si="0"/>
        <v>7.9154515829799564E-3</v>
      </c>
      <c r="G13" s="12"/>
    </row>
    <row r="14" spans="1:10" x14ac:dyDescent="0.2">
      <c r="E14" s="12">
        <f t="shared" si="1"/>
        <v>3.5000000000000004</v>
      </c>
      <c r="F14" s="12">
        <f t="shared" si="0"/>
        <v>8.7268269504575853E-4</v>
      </c>
      <c r="G14" s="12"/>
    </row>
    <row r="15" spans="1:10" x14ac:dyDescent="0.2">
      <c r="A15" s="22" t="s">
        <v>39</v>
      </c>
      <c r="E15" s="12">
        <f>counter14</f>
        <v>1.9</v>
      </c>
      <c r="F15" s="12"/>
      <c r="G15" s="12">
        <v>0</v>
      </c>
    </row>
    <row r="16" spans="1:10" ht="13.5" thickBot="1" x14ac:dyDescent="0.25">
      <c r="E16" s="12">
        <f>E15</f>
        <v>1.9</v>
      </c>
      <c r="F16" s="12"/>
      <c r="G16" s="12">
        <f>NORMDIST(C3,C3,C4,FALSE)</f>
        <v>0.3989422804014327</v>
      </c>
    </row>
    <row r="17" spans="1:4" x14ac:dyDescent="0.2">
      <c r="A17" s="23"/>
      <c r="B17" s="8" t="s">
        <v>31</v>
      </c>
      <c r="C17" s="9">
        <v>0</v>
      </c>
    </row>
    <row r="18" spans="1:4" ht="13.5" thickBot="1" x14ac:dyDescent="0.25">
      <c r="B18" s="10" t="s">
        <v>32</v>
      </c>
      <c r="C18" s="11">
        <v>1</v>
      </c>
    </row>
    <row r="19" spans="1:4" ht="13.5" thickBot="1" x14ac:dyDescent="0.25">
      <c r="B19" s="17" t="s">
        <v>38</v>
      </c>
      <c r="C19" s="24">
        <v>0.02</v>
      </c>
    </row>
    <row r="20" spans="1:4" ht="13.5" thickBot="1" x14ac:dyDescent="0.25"/>
    <row r="21" spans="1:4" ht="13.5" thickBot="1" x14ac:dyDescent="0.25">
      <c r="B21" s="8" t="s">
        <v>35</v>
      </c>
      <c r="C21" s="19">
        <f>IF(ISNUMBER(C19),ABS(NORMSINV(C19/2)),"")</f>
        <v>2.3263478740408408</v>
      </c>
    </row>
    <row r="22" spans="1:4" ht="13.5" thickBot="1" x14ac:dyDescent="0.25">
      <c r="B22" s="17" t="s">
        <v>33</v>
      </c>
      <c r="C22" s="18">
        <f>IF(AND(ISNUMBER(C17),ISNUMBER(C18),ISNUMBER(C19)),C17-C18*C21,"")</f>
        <v>-2.3263478740408408</v>
      </c>
      <c r="D22" s="18">
        <f>IF(AND(ISNUMBER(C17),ISNUMBER(C18),ISNUMBER(C19)),C17+C18*C21,"")</f>
        <v>2.3263478740408408</v>
      </c>
    </row>
  </sheetData>
  <sheetProtection algorithmName="SHA-512" hashValue="8hpOpsJKOYPyNSYxMvGRB2inAuEQOTqISRHYwCwMYCqVmrIphvKav9ivAtiO+4BcqjW7XHZrXdJbP5VNl0JZYw==" saltValue="o/ihY/bXsEtftgHE7HAwKQ==" spinCount="100000" sheet="1" objects="1" scenarios="1" formatCells="0" formatColumns="0" formatRows="0"/>
  <phoneticPr fontId="12" type="noConversion"/>
  <conditionalFormatting sqref="C5">
    <cfRule type="expression" dxfId="0" priority="1" stopIfTrue="1">
      <formula>B8</formula>
    </cfRule>
  </conditionalFormatting>
  <hyperlinks>
    <hyperlink ref="A2" location="'Chapter 10'!A1" display="&lt;Back" xr:uid="{00000000-0004-0000-1600-000000000000}"/>
  </hyperlinks>
  <printOptions gridLines="1" gridLinesSet="0"/>
  <pageMargins left="0.75" right="0.75" top="1" bottom="1" header="0.5" footer="0.5"/>
  <pageSetup orientation="landscape" horizontalDpi="4294967293" verticalDpi="0" r:id="rId1"/>
  <headerFooter alignWithMargins="0">
    <oddHeader>&amp;A</oddHeader>
    <oddFooter>Page &amp;P</oddFooter>
  </headerFooter>
  <drawing r:id="rId2"/>
  <legacyDrawing r:id="rId3"/>
  <controls>
    <mc:AlternateContent xmlns:mc="http://schemas.openxmlformats.org/markup-compatibility/2006">
      <mc:Choice Requires="x14">
        <control shapeId="19457" r:id="rId4" name="SpinButton1">
          <controlPr defaultSize="0" autoLine="0" r:id="rId5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152400</xdr:colOff>
                <xdr:row>5</xdr:row>
                <xdr:rowOff>171450</xdr:rowOff>
              </to>
            </anchor>
          </controlPr>
        </control>
      </mc:Choice>
      <mc:Fallback>
        <control shapeId="19457" r:id="rId4" name="SpinButton1"/>
      </mc:Fallback>
    </mc:AlternateContent>
  </control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7"/>
  <dimension ref="A1:J38"/>
  <sheetViews>
    <sheetView workbookViewId="0"/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37" t="s">
        <v>76</v>
      </c>
      <c r="B1" s="16"/>
      <c r="C1" s="16"/>
      <c r="D1" s="16"/>
    </row>
    <row r="2" spans="1:10" x14ac:dyDescent="0.2">
      <c r="A2" s="6" t="s">
        <v>30</v>
      </c>
      <c r="B2" s="16"/>
      <c r="C2" s="16"/>
      <c r="D2" s="16"/>
    </row>
    <row r="3" spans="1:10" x14ac:dyDescent="0.2">
      <c r="A3" s="16"/>
      <c r="B3" s="16"/>
      <c r="C3" s="16"/>
      <c r="D3" s="16"/>
    </row>
    <row r="4" spans="1:10" ht="13.5" thickBot="1" x14ac:dyDescent="0.25">
      <c r="A4" s="16"/>
      <c r="B4" s="16"/>
      <c r="C4" s="16"/>
      <c r="D4" s="16"/>
      <c r="E4" s="12"/>
      <c r="F4" s="12"/>
      <c r="G4" s="42" t="str">
        <f>"UCL = "&amp;TEXT(D9,"#,##0.0000")</f>
        <v>UCL = 7.8497</v>
      </c>
      <c r="H4" s="42" t="str">
        <f>"AVE = "&amp;TEXT(D5,"#,##0.0000")</f>
        <v>AVE = 3.9000</v>
      </c>
      <c r="I4" s="42" t="str">
        <f>"LCL = "&amp;TEXT(D10,"#,##0.0000")</f>
        <v>LCL = 0.0000</v>
      </c>
      <c r="J4" s="12"/>
    </row>
    <row r="5" spans="1:10" x14ac:dyDescent="0.2">
      <c r="A5" s="38" t="s">
        <v>77</v>
      </c>
      <c r="B5" s="39"/>
      <c r="C5" s="39"/>
      <c r="D5" s="9">
        <v>3.9</v>
      </c>
      <c r="E5" s="12">
        <v>1</v>
      </c>
      <c r="F5" s="42">
        <f>D5+4*SQRT(D5)</f>
        <v>11.7993670632526</v>
      </c>
      <c r="G5" s="44">
        <f>D9</f>
        <v>7.8496835316262992</v>
      </c>
      <c r="H5" s="44">
        <f>D5</f>
        <v>3.9</v>
      </c>
      <c r="I5" s="44">
        <f>D10</f>
        <v>0</v>
      </c>
      <c r="J5" s="42">
        <f>MAX(D5-4*SQRT(D5),0)</f>
        <v>0</v>
      </c>
    </row>
    <row r="6" spans="1:10" x14ac:dyDescent="0.2">
      <c r="A6" s="45"/>
      <c r="B6" s="12"/>
      <c r="C6" s="43" t="s">
        <v>35</v>
      </c>
      <c r="D6" s="11">
        <v>2</v>
      </c>
      <c r="E6" s="12">
        <v>100</v>
      </c>
      <c r="F6" s="42">
        <f>F$5</f>
        <v>11.7993670632526</v>
      </c>
      <c r="G6" s="44">
        <f>G$5</f>
        <v>7.8496835316262992</v>
      </c>
      <c r="H6" s="44">
        <f>H$5</f>
        <v>3.9</v>
      </c>
      <c r="I6" s="44">
        <f>I$5</f>
        <v>0</v>
      </c>
      <c r="J6" s="42">
        <f>J$5</f>
        <v>0</v>
      </c>
    </row>
    <row r="7" spans="1:10" ht="13.5" thickBot="1" x14ac:dyDescent="0.25">
      <c r="A7" s="46"/>
      <c r="B7" s="72"/>
      <c r="C7" s="48" t="s">
        <v>49</v>
      </c>
      <c r="D7" s="15">
        <v>0.1</v>
      </c>
      <c r="G7" s="49"/>
      <c r="H7" s="49"/>
      <c r="I7" s="49"/>
    </row>
    <row r="8" spans="1:10" ht="13.5" thickBot="1" x14ac:dyDescent="0.25">
      <c r="G8" s="49"/>
      <c r="H8" s="49"/>
      <c r="I8" s="49"/>
    </row>
    <row r="9" spans="1:10" x14ac:dyDescent="0.2">
      <c r="C9" s="95" t="s">
        <v>50</v>
      </c>
      <c r="D9" s="19">
        <f>D5+D6*SQRT(D5)</f>
        <v>7.8496835316262992</v>
      </c>
      <c r="G9" s="49"/>
      <c r="H9" s="49"/>
      <c r="I9" s="49"/>
    </row>
    <row r="10" spans="1:10" ht="13.5" thickBot="1" x14ac:dyDescent="0.25">
      <c r="A10" s="51"/>
      <c r="B10" s="26"/>
      <c r="C10" s="96" t="s">
        <v>51</v>
      </c>
      <c r="D10" s="21">
        <f>MAX(D5-D6*SQRT(D5),0)</f>
        <v>0</v>
      </c>
      <c r="G10" s="49"/>
      <c r="H10" s="49"/>
      <c r="I10" s="49"/>
    </row>
    <row r="11" spans="1:10" x14ac:dyDescent="0.2">
      <c r="C11" s="51"/>
      <c r="D11" s="26"/>
      <c r="G11" s="49"/>
      <c r="H11" s="49"/>
      <c r="I11" s="49"/>
    </row>
    <row r="12" spans="1:10" ht="13.5" thickBot="1" x14ac:dyDescent="0.25">
      <c r="A12" s="22" t="s">
        <v>52</v>
      </c>
      <c r="C12" s="16"/>
      <c r="D12" s="16"/>
      <c r="G12" s="49"/>
      <c r="H12" s="49"/>
      <c r="I12" s="49"/>
    </row>
    <row r="13" spans="1:10" ht="13.5" thickBot="1" x14ac:dyDescent="0.25">
      <c r="B13" s="53"/>
      <c r="C13" s="18" t="s">
        <v>78</v>
      </c>
      <c r="D13" s="16"/>
      <c r="G13" s="49"/>
      <c r="H13" s="49"/>
      <c r="I13" s="49"/>
    </row>
    <row r="14" spans="1:10" ht="13.5" thickBot="1" x14ac:dyDescent="0.25">
      <c r="B14" s="18" t="s">
        <v>54</v>
      </c>
      <c r="C14" s="18" t="str">
        <f>IF(COUNT(C17:C36)=0,"",AVERAGE(C17:C36))</f>
        <v/>
      </c>
      <c r="D14" s="16"/>
      <c r="G14" s="49"/>
      <c r="H14" s="49"/>
      <c r="I14" s="49"/>
    </row>
    <row r="15" spans="1:10" ht="13.5" thickBot="1" x14ac:dyDescent="0.25">
      <c r="B15" s="54"/>
      <c r="C15" s="26"/>
      <c r="D15" s="16"/>
      <c r="G15" s="49"/>
      <c r="H15" s="49"/>
      <c r="I15" s="49"/>
    </row>
    <row r="16" spans="1:10" ht="13.5" thickBot="1" x14ac:dyDescent="0.25">
      <c r="B16" s="18" t="s">
        <v>55</v>
      </c>
      <c r="C16" s="18" t="s">
        <v>78</v>
      </c>
      <c r="D16" s="16"/>
      <c r="G16" s="49"/>
      <c r="H16" s="49"/>
      <c r="I16" s="49"/>
    </row>
    <row r="17" spans="2:9" x14ac:dyDescent="0.2">
      <c r="B17" s="19">
        <v>1</v>
      </c>
      <c r="C17" s="9"/>
      <c r="D17" s="16"/>
      <c r="G17" s="49"/>
      <c r="H17" s="49"/>
      <c r="I17" s="49"/>
    </row>
    <row r="18" spans="2:9" x14ac:dyDescent="0.2">
      <c r="B18" s="57">
        <v>2</v>
      </c>
      <c r="C18" s="11"/>
      <c r="D18" s="16"/>
      <c r="G18" s="49"/>
      <c r="H18" s="49"/>
      <c r="I18" s="49"/>
    </row>
    <row r="19" spans="2:9" x14ac:dyDescent="0.2">
      <c r="B19" s="57">
        <v>3</v>
      </c>
      <c r="C19" s="11"/>
      <c r="D19" s="16"/>
      <c r="G19" s="49"/>
      <c r="H19" s="49"/>
      <c r="I19" s="49"/>
    </row>
    <row r="20" spans="2:9" x14ac:dyDescent="0.2">
      <c r="B20" s="57">
        <v>4</v>
      </c>
      <c r="C20" s="11"/>
      <c r="D20" s="16"/>
      <c r="G20" s="49"/>
      <c r="H20" s="49"/>
      <c r="I20" s="49"/>
    </row>
    <row r="21" spans="2:9" x14ac:dyDescent="0.2">
      <c r="B21" s="57">
        <v>5</v>
      </c>
      <c r="C21" s="11"/>
      <c r="D21" s="16"/>
      <c r="G21" s="49"/>
      <c r="H21" s="49"/>
      <c r="I21" s="49"/>
    </row>
    <row r="22" spans="2:9" x14ac:dyDescent="0.2">
      <c r="B22" s="57">
        <v>6</v>
      </c>
      <c r="C22" s="11"/>
      <c r="D22" s="16"/>
      <c r="G22" s="49"/>
      <c r="H22" s="49"/>
      <c r="I22" s="49"/>
    </row>
    <row r="23" spans="2:9" x14ac:dyDescent="0.2">
      <c r="B23" s="57">
        <v>7</v>
      </c>
      <c r="C23" s="11"/>
      <c r="D23" s="16"/>
      <c r="G23" s="49"/>
      <c r="H23" s="49"/>
      <c r="I23" s="49"/>
    </row>
    <row r="24" spans="2:9" x14ac:dyDescent="0.2">
      <c r="B24" s="57">
        <v>8</v>
      </c>
      <c r="C24" s="11"/>
      <c r="D24" s="16"/>
      <c r="G24" s="49"/>
      <c r="H24" s="49"/>
      <c r="I24" s="49"/>
    </row>
    <row r="25" spans="2:9" x14ac:dyDescent="0.2">
      <c r="B25" s="57">
        <v>9</v>
      </c>
      <c r="C25" s="11"/>
      <c r="D25" s="16"/>
      <c r="E25" s="23" t="s">
        <v>56</v>
      </c>
      <c r="F25" s="5" t="s">
        <v>57</v>
      </c>
      <c r="G25" s="49"/>
      <c r="H25" s="49"/>
      <c r="I25" s="49"/>
    </row>
    <row r="26" spans="2:9" x14ac:dyDescent="0.2">
      <c r="B26" s="57">
        <v>10</v>
      </c>
      <c r="C26" s="11"/>
      <c r="D26" s="16"/>
      <c r="F26" s="5" t="s">
        <v>58</v>
      </c>
      <c r="G26" s="49"/>
      <c r="H26" s="49"/>
      <c r="I26" s="49"/>
    </row>
    <row r="27" spans="2:9" x14ac:dyDescent="0.2">
      <c r="B27" s="57">
        <v>11</v>
      </c>
      <c r="C27" s="11"/>
      <c r="D27" s="16"/>
      <c r="F27" s="5" t="s">
        <v>59</v>
      </c>
      <c r="G27" s="49"/>
      <c r="H27" s="49"/>
      <c r="I27" s="49"/>
    </row>
    <row r="28" spans="2:9" x14ac:dyDescent="0.2">
      <c r="B28" s="57">
        <v>12</v>
      </c>
      <c r="C28" s="11"/>
      <c r="D28" s="16"/>
    </row>
    <row r="29" spans="2:9" x14ac:dyDescent="0.2">
      <c r="B29" s="57">
        <v>13</v>
      </c>
      <c r="C29" s="11"/>
      <c r="D29" s="16"/>
    </row>
    <row r="30" spans="2:9" x14ac:dyDescent="0.2">
      <c r="B30" s="57">
        <v>14</v>
      </c>
      <c r="C30" s="11"/>
      <c r="D30" s="16"/>
    </row>
    <row r="31" spans="2:9" x14ac:dyDescent="0.2">
      <c r="B31" s="57">
        <v>15</v>
      </c>
      <c r="C31" s="11"/>
      <c r="D31" s="16"/>
    </row>
    <row r="32" spans="2:9" x14ac:dyDescent="0.2">
      <c r="B32" s="57">
        <v>16</v>
      </c>
      <c r="C32" s="11"/>
      <c r="D32" s="16"/>
    </row>
    <row r="33" spans="1:4" x14ac:dyDescent="0.2">
      <c r="B33" s="57">
        <v>17</v>
      </c>
      <c r="C33" s="11"/>
      <c r="D33" s="16"/>
    </row>
    <row r="34" spans="1:4" x14ac:dyDescent="0.2">
      <c r="B34" s="57">
        <v>18</v>
      </c>
      <c r="C34" s="11"/>
      <c r="D34" s="16"/>
    </row>
    <row r="35" spans="1:4" x14ac:dyDescent="0.2">
      <c r="B35" s="57">
        <v>19</v>
      </c>
      <c r="C35" s="11"/>
      <c r="D35" s="16"/>
    </row>
    <row r="36" spans="1:4" x14ac:dyDescent="0.2">
      <c r="B36" s="57">
        <v>20</v>
      </c>
      <c r="C36" s="11"/>
      <c r="D36" s="16"/>
    </row>
    <row r="38" spans="1:4" x14ac:dyDescent="0.2">
      <c r="A38" s="5" t="s">
        <v>126</v>
      </c>
    </row>
  </sheetData>
  <sheetProtection algorithmName="SHA-512" hashValue="RIdaGdGV1X673zFA0bigTP9eZnGVxhNT2Hmeid9wXxbMZ3bN1sV26nXbwomDQXSZZ5aDNyTt/vqaWrOiBOjKww==" saltValue="ryq7JFKNHbZ55en063BIUQ==" spinCount="100000" sheet="1" scenarios="1" formatCells="0" formatColumns="0" formatRows="0"/>
  <phoneticPr fontId="12" type="noConversion"/>
  <hyperlinks>
    <hyperlink ref="A2" location="'Chapter 10'!A1" display="&lt;Back" xr:uid="{00000000-0004-0000-1700-000000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82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47625</xdr:rowOff>
              </from>
              <to>
                <xdr:col>3</xdr:col>
                <xdr:colOff>552450</xdr:colOff>
                <xdr:row>1</xdr:row>
                <xdr:rowOff>133350</xdr:rowOff>
              </to>
            </anchor>
          </controlPr>
        </control>
      </mc:Choice>
      <mc:Fallback>
        <control shapeId="20482" r:id="rId4" name="CommandButton1"/>
      </mc:Fallback>
    </mc:AlternateContent>
    <mc:AlternateContent xmlns:mc="http://schemas.openxmlformats.org/markup-compatibility/2006">
      <mc:Choice Requires="x14">
        <control shapeId="20481" r:id="rId6" name="SpinButton1">
          <controlPr defaultSize="0" autoLine="0" r:id="rId7">
            <anchor moveWithCells="1">
              <from>
                <xdr:col>4</xdr:col>
                <xdr:colOff>19050</xdr:colOff>
                <xdr:row>5</xdr:row>
                <xdr:rowOff>9525</xdr:rowOff>
              </from>
              <to>
                <xdr:col>4</xdr:col>
                <xdr:colOff>171450</xdr:colOff>
                <xdr:row>7</xdr:row>
                <xdr:rowOff>0</xdr:rowOff>
              </to>
            </anchor>
          </controlPr>
        </control>
      </mc:Choice>
      <mc:Fallback>
        <control shapeId="20481" r:id="rId6" name="SpinButton1"/>
      </mc:Fallback>
    </mc:AlternateContent>
  </control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8"/>
  <dimension ref="A1:J38"/>
  <sheetViews>
    <sheetView workbookViewId="0"/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37" t="s">
        <v>73</v>
      </c>
      <c r="B1" s="16"/>
      <c r="C1" s="16"/>
      <c r="D1" s="16"/>
    </row>
    <row r="2" spans="1:10" x14ac:dyDescent="0.2">
      <c r="A2" s="6" t="s">
        <v>30</v>
      </c>
      <c r="B2" s="16"/>
      <c r="C2" s="16"/>
      <c r="D2" s="16"/>
    </row>
    <row r="3" spans="1:10" ht="13.5" thickBot="1" x14ac:dyDescent="0.25">
      <c r="A3" s="16"/>
      <c r="B3" s="16"/>
      <c r="C3" s="16"/>
      <c r="D3" s="16"/>
    </row>
    <row r="4" spans="1:10" x14ac:dyDescent="0.2">
      <c r="A4" s="38" t="s">
        <v>74</v>
      </c>
      <c r="B4" s="39"/>
      <c r="C4" s="39"/>
      <c r="D4" s="9">
        <v>0.04</v>
      </c>
      <c r="E4" s="12"/>
      <c r="F4" s="12"/>
      <c r="G4" s="42" t="str">
        <f>"UCL = "&amp;TEXT(D9,"#,##0.0000")</f>
        <v>UCL = 0.0792</v>
      </c>
      <c r="H4" s="42" t="str">
        <f>"AVE = "&amp;TEXT(D4,"#,##0.0000")</f>
        <v>AVE = 0.0400</v>
      </c>
      <c r="I4" s="42" t="str">
        <f>"LCL = "&amp;TEXT(D10,"#,##0.0000")</f>
        <v>LCL = 0.0008</v>
      </c>
      <c r="J4" s="12"/>
    </row>
    <row r="5" spans="1:10" x14ac:dyDescent="0.2">
      <c r="A5" s="40" t="s">
        <v>47</v>
      </c>
      <c r="B5" s="12"/>
      <c r="C5" s="43" t="s">
        <v>48</v>
      </c>
      <c r="D5" s="11">
        <v>100</v>
      </c>
      <c r="E5" s="12">
        <v>1</v>
      </c>
      <c r="F5" s="42">
        <f>D4+4*SQRT(D4*(1-D4)/D5)</f>
        <v>0.1183836717690617</v>
      </c>
      <c r="G5" s="44">
        <f>D9</f>
        <v>7.9191835884530853E-2</v>
      </c>
      <c r="H5" s="44">
        <f>D4</f>
        <v>0.04</v>
      </c>
      <c r="I5" s="44">
        <f>D10</f>
        <v>8.0816411546915518E-4</v>
      </c>
      <c r="J5" s="42">
        <f>MAX(D4-4*SQRT(D4*(1-D4)/D5),0)</f>
        <v>0</v>
      </c>
    </row>
    <row r="6" spans="1:10" x14ac:dyDescent="0.2">
      <c r="A6" s="40"/>
      <c r="B6" s="12"/>
      <c r="C6" s="43" t="s">
        <v>35</v>
      </c>
      <c r="D6" s="11">
        <v>2</v>
      </c>
      <c r="E6" s="12">
        <v>100</v>
      </c>
      <c r="F6" s="42">
        <f>F$5</f>
        <v>0.1183836717690617</v>
      </c>
      <c r="G6" s="44">
        <f>G$5</f>
        <v>7.9191835884530853E-2</v>
      </c>
      <c r="H6" s="44">
        <f>H$5</f>
        <v>0.04</v>
      </c>
      <c r="I6" s="44">
        <f>I$5</f>
        <v>8.0816411546915518E-4</v>
      </c>
      <c r="J6" s="42">
        <f>J$5</f>
        <v>0</v>
      </c>
    </row>
    <row r="7" spans="1:10" ht="13.5" thickBot="1" x14ac:dyDescent="0.25">
      <c r="A7" s="46"/>
      <c r="B7" s="47"/>
      <c r="C7" s="48" t="s">
        <v>49</v>
      </c>
      <c r="D7" s="15">
        <v>0.1</v>
      </c>
      <c r="G7" s="49"/>
      <c r="H7" s="49"/>
      <c r="I7" s="49"/>
    </row>
    <row r="8" spans="1:10" ht="13.5" thickBot="1" x14ac:dyDescent="0.25">
      <c r="G8" s="49"/>
      <c r="H8" s="49"/>
      <c r="I8" s="49"/>
    </row>
    <row r="9" spans="1:10" x14ac:dyDescent="0.2">
      <c r="C9" s="50" t="s">
        <v>50</v>
      </c>
      <c r="D9" s="19">
        <f>IF(D5&gt;0,D4+D6*SQRT(D4*(1-D4)/D5),"")</f>
        <v>7.9191835884530853E-2</v>
      </c>
      <c r="G9" s="49"/>
      <c r="H9" s="49"/>
      <c r="I9" s="49"/>
    </row>
    <row r="10" spans="1:10" ht="13.5" thickBot="1" x14ac:dyDescent="0.25">
      <c r="A10" s="51"/>
      <c r="B10" s="26"/>
      <c r="C10" s="52" t="s">
        <v>51</v>
      </c>
      <c r="D10" s="21">
        <f>IF(D5&gt;0,MAX(D4-D6*SQRT(D4*(1-D4)/D5),0),"")</f>
        <v>8.0816411546915518E-4</v>
      </c>
      <c r="G10" s="49"/>
      <c r="H10" s="49"/>
      <c r="I10" s="49"/>
    </row>
    <row r="11" spans="1:10" x14ac:dyDescent="0.2">
      <c r="D11" s="26"/>
      <c r="G11" s="49"/>
      <c r="H11" s="49"/>
      <c r="I11" s="49"/>
    </row>
    <row r="12" spans="1:10" ht="13.5" thickBot="1" x14ac:dyDescent="0.25">
      <c r="A12" s="22" t="s">
        <v>52</v>
      </c>
      <c r="D12" s="16"/>
      <c r="G12" s="49"/>
      <c r="H12" s="49"/>
      <c r="I12" s="49"/>
    </row>
    <row r="13" spans="1:10" ht="13.5" thickBot="1" x14ac:dyDescent="0.25">
      <c r="B13" s="53"/>
      <c r="C13" s="18" t="s">
        <v>75</v>
      </c>
      <c r="D13" s="16"/>
      <c r="G13" s="49"/>
      <c r="H13" s="49"/>
      <c r="I13" s="49"/>
    </row>
    <row r="14" spans="1:10" ht="13.5" thickBot="1" x14ac:dyDescent="0.25">
      <c r="B14" s="18" t="s">
        <v>54</v>
      </c>
      <c r="C14" s="18" t="str">
        <f>IF(COUNT(C17:C36)=0,"",AVERAGE(C17:C36))</f>
        <v/>
      </c>
      <c r="D14" s="16"/>
      <c r="G14" s="49"/>
      <c r="H14" s="49"/>
      <c r="I14" s="49"/>
    </row>
    <row r="15" spans="1:10" ht="13.5" thickBot="1" x14ac:dyDescent="0.25">
      <c r="B15" s="54"/>
      <c r="C15" s="26"/>
      <c r="D15" s="16"/>
      <c r="G15" s="49"/>
      <c r="H15" s="49"/>
      <c r="I15" s="49"/>
    </row>
    <row r="16" spans="1:10" ht="13.5" thickBot="1" x14ac:dyDescent="0.25">
      <c r="B16" s="18" t="s">
        <v>55</v>
      </c>
      <c r="C16" s="18" t="s">
        <v>75</v>
      </c>
      <c r="D16" s="16"/>
      <c r="G16" s="49"/>
      <c r="H16" s="49"/>
      <c r="I16" s="49"/>
    </row>
    <row r="17" spans="2:9" x14ac:dyDescent="0.2">
      <c r="B17" s="19">
        <v>1</v>
      </c>
      <c r="C17" s="9"/>
      <c r="D17" s="16"/>
      <c r="G17" s="49"/>
      <c r="H17" s="49"/>
      <c r="I17" s="49"/>
    </row>
    <row r="18" spans="2:9" x14ac:dyDescent="0.2">
      <c r="B18" s="57">
        <v>2</v>
      </c>
      <c r="C18" s="11"/>
      <c r="D18" s="16"/>
      <c r="G18" s="49"/>
      <c r="H18" s="49"/>
      <c r="I18" s="49"/>
    </row>
    <row r="19" spans="2:9" x14ac:dyDescent="0.2">
      <c r="B19" s="57">
        <v>3</v>
      </c>
      <c r="C19" s="11"/>
      <c r="D19" s="16"/>
      <c r="G19" s="49"/>
      <c r="H19" s="49"/>
      <c r="I19" s="49"/>
    </row>
    <row r="20" spans="2:9" x14ac:dyDescent="0.2">
      <c r="B20" s="57">
        <v>4</v>
      </c>
      <c r="C20" s="11"/>
      <c r="D20" s="16"/>
      <c r="G20" s="49"/>
      <c r="H20" s="49"/>
      <c r="I20" s="49"/>
    </row>
    <row r="21" spans="2:9" x14ac:dyDescent="0.2">
      <c r="B21" s="57">
        <v>5</v>
      </c>
      <c r="C21" s="11"/>
      <c r="D21" s="16"/>
      <c r="G21" s="49"/>
      <c r="H21" s="49"/>
      <c r="I21" s="49"/>
    </row>
    <row r="22" spans="2:9" x14ac:dyDescent="0.2">
      <c r="B22" s="57">
        <v>6</v>
      </c>
      <c r="C22" s="11"/>
      <c r="D22" s="16"/>
      <c r="G22" s="49"/>
      <c r="H22" s="49"/>
      <c r="I22" s="49"/>
    </row>
    <row r="23" spans="2:9" x14ac:dyDescent="0.2">
      <c r="B23" s="57">
        <v>7</v>
      </c>
      <c r="C23" s="11"/>
      <c r="D23" s="16"/>
      <c r="G23" s="49"/>
      <c r="H23" s="49"/>
      <c r="I23" s="49"/>
    </row>
    <row r="24" spans="2:9" x14ac:dyDescent="0.2">
      <c r="B24" s="57">
        <v>8</v>
      </c>
      <c r="C24" s="11"/>
      <c r="D24" s="16"/>
      <c r="G24" s="49"/>
      <c r="H24" s="49"/>
      <c r="I24" s="49"/>
    </row>
    <row r="25" spans="2:9" x14ac:dyDescent="0.2">
      <c r="B25" s="57">
        <v>9</v>
      </c>
      <c r="C25" s="11"/>
      <c r="D25" s="16"/>
      <c r="E25" s="23" t="s">
        <v>56</v>
      </c>
      <c r="F25" s="5" t="s">
        <v>57</v>
      </c>
      <c r="G25" s="49"/>
      <c r="H25" s="49"/>
      <c r="I25" s="49"/>
    </row>
    <row r="26" spans="2:9" x14ac:dyDescent="0.2">
      <c r="B26" s="57">
        <v>10</v>
      </c>
      <c r="C26" s="11"/>
      <c r="D26" s="16"/>
      <c r="F26" s="5" t="s">
        <v>58</v>
      </c>
      <c r="G26" s="49"/>
      <c r="H26" s="49"/>
      <c r="I26" s="49"/>
    </row>
    <row r="27" spans="2:9" x14ac:dyDescent="0.2">
      <c r="B27" s="57">
        <v>11</v>
      </c>
      <c r="C27" s="11"/>
      <c r="D27" s="16"/>
      <c r="F27" s="5" t="s">
        <v>59</v>
      </c>
      <c r="G27" s="49"/>
      <c r="H27" s="49"/>
      <c r="I27" s="49"/>
    </row>
    <row r="28" spans="2:9" x14ac:dyDescent="0.2">
      <c r="B28" s="57">
        <v>12</v>
      </c>
      <c r="C28" s="11"/>
      <c r="D28" s="16"/>
    </row>
    <row r="29" spans="2:9" x14ac:dyDescent="0.2">
      <c r="B29" s="57">
        <v>13</v>
      </c>
      <c r="C29" s="11"/>
      <c r="D29" s="16"/>
    </row>
    <row r="30" spans="2:9" x14ac:dyDescent="0.2">
      <c r="B30" s="57">
        <v>14</v>
      </c>
      <c r="C30" s="11"/>
      <c r="D30" s="16"/>
    </row>
    <row r="31" spans="2:9" x14ac:dyDescent="0.2">
      <c r="B31" s="57">
        <v>15</v>
      </c>
      <c r="C31" s="11"/>
      <c r="D31" s="16"/>
    </row>
    <row r="32" spans="2:9" x14ac:dyDescent="0.2">
      <c r="B32" s="57">
        <v>16</v>
      </c>
      <c r="C32" s="11"/>
      <c r="D32" s="16"/>
    </row>
    <row r="33" spans="1:4" x14ac:dyDescent="0.2">
      <c r="B33" s="57">
        <v>17</v>
      </c>
      <c r="C33" s="11"/>
      <c r="D33" s="16"/>
    </row>
    <row r="34" spans="1:4" x14ac:dyDescent="0.2">
      <c r="B34" s="57">
        <v>18</v>
      </c>
      <c r="C34" s="11"/>
      <c r="D34" s="16"/>
    </row>
    <row r="35" spans="1:4" x14ac:dyDescent="0.2">
      <c r="B35" s="57">
        <v>19</v>
      </c>
      <c r="C35" s="11"/>
      <c r="D35" s="16"/>
    </row>
    <row r="36" spans="1:4" x14ac:dyDescent="0.2">
      <c r="B36" s="57">
        <v>20</v>
      </c>
      <c r="C36" s="11"/>
      <c r="D36" s="16"/>
    </row>
    <row r="38" spans="1:4" x14ac:dyDescent="0.2">
      <c r="A38" s="5" t="s">
        <v>126</v>
      </c>
    </row>
  </sheetData>
  <sheetProtection algorithmName="SHA-512" hashValue="8i0GHkPRboQ+Ck+A5km6aibcudfq3YsOP0YjuHY6iPYPliI8ptHQv0LWimhyDC+gp4VMGTF4ZgyRFvOSvV/hxw==" saltValue="ge0Z4/ad0nTkUqa2p6Iojw==" spinCount="100000" sheet="1" scenarios="1" formatCells="0" formatColumns="0" formatRows="0"/>
  <phoneticPr fontId="12" type="noConversion"/>
  <hyperlinks>
    <hyperlink ref="A2" location="'Chapter 10'!A1" display="&lt;Back" xr:uid="{00000000-0004-0000-1800-000000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1506" r:id="rId4" name="SpinButton1">
          <controlPr defaultSize="0" autoLine="0" r:id="rId5">
            <anchor moveWithCells="1">
              <from>
                <xdr:col>4</xdr:col>
                <xdr:colOff>19050</xdr:colOff>
                <xdr:row>5</xdr:row>
                <xdr:rowOff>0</xdr:rowOff>
              </from>
              <to>
                <xdr:col>4</xdr:col>
                <xdr:colOff>171450</xdr:colOff>
                <xdr:row>6</xdr:row>
                <xdr:rowOff>171450</xdr:rowOff>
              </to>
            </anchor>
          </controlPr>
        </control>
      </mc:Choice>
      <mc:Fallback>
        <control shapeId="21506" r:id="rId4" name="SpinButton1"/>
      </mc:Fallback>
    </mc:AlternateContent>
    <mc:AlternateContent xmlns:mc="http://schemas.openxmlformats.org/markup-compatibility/2006">
      <mc:Choice Requires="x14">
        <control shapeId="21505" r:id="rId6" name="CommandButton1">
          <controlPr defaultSize="0" autoLine="0" r:id="rId7">
            <anchor moveWithCells="1">
              <from>
                <xdr:col>3</xdr:col>
                <xdr:colOff>9525</xdr:colOff>
                <xdr:row>0</xdr:row>
                <xdr:rowOff>47625</xdr:rowOff>
              </from>
              <to>
                <xdr:col>3</xdr:col>
                <xdr:colOff>552450</xdr:colOff>
                <xdr:row>1</xdr:row>
                <xdr:rowOff>133350</xdr:rowOff>
              </to>
            </anchor>
          </controlPr>
        </control>
      </mc:Choice>
      <mc:Fallback>
        <control shapeId="21505" r:id="rId6" name="CommandButton1"/>
      </mc:Fallback>
    </mc:AlternateContent>
  </control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9"/>
  <dimension ref="A1:K37"/>
  <sheetViews>
    <sheetView workbookViewId="0"/>
  </sheetViews>
  <sheetFormatPr defaultColWidth="9.140625" defaultRowHeight="12.75" x14ac:dyDescent="0.2"/>
  <cols>
    <col min="1" max="4" width="12.7109375" style="5" customWidth="1"/>
    <col min="5" max="6" width="12.7109375" style="5" hidden="1" customWidth="1"/>
    <col min="7" max="7" width="12.7109375" style="5" customWidth="1"/>
    <col min="8" max="13" width="9.28515625" style="5" customWidth="1"/>
    <col min="14" max="14" width="9.7109375" style="5" customWidth="1"/>
    <col min="15" max="16384" width="9.140625" style="5"/>
  </cols>
  <sheetData>
    <row r="1" spans="1:11" x14ac:dyDescent="0.2">
      <c r="A1" s="37" t="s">
        <v>14</v>
      </c>
      <c r="B1" s="16"/>
      <c r="C1" s="16"/>
      <c r="D1" s="16"/>
      <c r="E1" s="16"/>
      <c r="F1" s="16"/>
      <c r="G1" s="16"/>
    </row>
    <row r="2" spans="1:11" ht="13.5" thickBot="1" x14ac:dyDescent="0.25">
      <c r="A2" s="6" t="s">
        <v>30</v>
      </c>
      <c r="B2" s="16"/>
      <c r="C2" s="16"/>
      <c r="D2" s="16"/>
      <c r="E2" s="16"/>
      <c r="F2" s="16"/>
      <c r="G2" s="16"/>
    </row>
    <row r="3" spans="1:11" x14ac:dyDescent="0.2">
      <c r="A3" s="100"/>
      <c r="B3" s="101" t="s">
        <v>79</v>
      </c>
      <c r="C3" s="9">
        <v>11</v>
      </c>
      <c r="D3" s="16"/>
      <c r="E3" s="16"/>
      <c r="F3" s="16"/>
      <c r="G3" s="16"/>
    </row>
    <row r="4" spans="1:11" ht="13.5" thickBot="1" x14ac:dyDescent="0.25">
      <c r="A4" s="102"/>
      <c r="B4" s="73" t="s">
        <v>80</v>
      </c>
      <c r="C4" s="15">
        <v>21</v>
      </c>
      <c r="D4" s="16"/>
      <c r="E4" s="16"/>
      <c r="F4" s="16"/>
      <c r="G4" s="22"/>
      <c r="H4" s="12"/>
      <c r="I4" s="42" t="str">
        <f>"Median = "&amp;TEXT(C4,"#,##0.0000")</f>
        <v>Median = 21.0000</v>
      </c>
      <c r="J4" s="42"/>
    </row>
    <row r="5" spans="1:11" ht="13.5" thickBot="1" x14ac:dyDescent="0.25">
      <c r="A5" s="16"/>
      <c r="B5" s="16"/>
      <c r="C5" s="16"/>
      <c r="D5" s="16"/>
      <c r="E5" s="16"/>
      <c r="F5" s="16"/>
      <c r="G5" s="22"/>
      <c r="H5" s="12">
        <v>1</v>
      </c>
      <c r="I5" s="44">
        <f>C4</f>
        <v>21</v>
      </c>
      <c r="J5" s="44"/>
    </row>
    <row r="6" spans="1:11" ht="13.5" thickBot="1" x14ac:dyDescent="0.25">
      <c r="A6" s="16"/>
      <c r="B6" s="16"/>
      <c r="C6" s="103" t="s">
        <v>81</v>
      </c>
      <c r="D6" s="104" t="s">
        <v>82</v>
      </c>
      <c r="E6" s="26"/>
      <c r="F6" s="26"/>
      <c r="G6" s="105"/>
      <c r="H6" s="12">
        <v>20</v>
      </c>
      <c r="I6" s="44">
        <f>I$5</f>
        <v>21</v>
      </c>
      <c r="J6" s="44"/>
    </row>
    <row r="7" spans="1:11" x14ac:dyDescent="0.2">
      <c r="A7" s="38" t="s">
        <v>83</v>
      </c>
      <c r="B7" s="106"/>
      <c r="C7" s="19">
        <f>IF(C3&lt;=1,"",C3/2+1)</f>
        <v>6.5</v>
      </c>
      <c r="D7" s="75">
        <f>IF(C3&lt;=1,"",(2*C3-1)/3)</f>
        <v>7</v>
      </c>
      <c r="E7" s="26"/>
      <c r="F7" s="26"/>
      <c r="G7" s="26"/>
      <c r="J7" s="49"/>
      <c r="K7" s="49"/>
    </row>
    <row r="8" spans="1:11" x14ac:dyDescent="0.2">
      <c r="A8" s="40" t="s">
        <v>84</v>
      </c>
      <c r="B8" s="107" t="s">
        <v>46</v>
      </c>
      <c r="C8" s="57">
        <f>IF(C3&lt;=1,"",SQRT((C3-1)/4))</f>
        <v>1.5811388300841898</v>
      </c>
      <c r="D8" s="108">
        <f>IF(C3&lt;=1,"",SQRT((16*C3-29)/90))</f>
        <v>1.2780193008453875</v>
      </c>
      <c r="E8" s="26"/>
      <c r="F8" s="26"/>
      <c r="G8" s="26"/>
      <c r="J8" s="49"/>
      <c r="K8" s="49"/>
    </row>
    <row r="9" spans="1:11" x14ac:dyDescent="0.2">
      <c r="A9" s="40" t="s">
        <v>85</v>
      </c>
      <c r="B9" s="71"/>
      <c r="C9" s="57">
        <f>IF(C3&lt;=1,"",SUM(E16:E35))</f>
        <v>5</v>
      </c>
      <c r="D9" s="108">
        <f>IF(C3&lt;=1,"",SUM(F16:F35))</f>
        <v>6</v>
      </c>
      <c r="E9" s="26"/>
      <c r="F9" s="26"/>
      <c r="G9" s="26"/>
      <c r="J9" s="49"/>
      <c r="K9" s="49"/>
    </row>
    <row r="10" spans="1:11" x14ac:dyDescent="0.2">
      <c r="A10" s="109"/>
      <c r="B10" s="110" t="s">
        <v>86</v>
      </c>
      <c r="C10" s="57">
        <f>IF(C3&lt;=1,"",(C9-C7)/C8)</f>
        <v>-0.94868329805051377</v>
      </c>
      <c r="D10" s="108">
        <f>IF(C3&lt;=1,"",(D9-D7)/D8)</f>
        <v>-0.78246079643595168</v>
      </c>
      <c r="E10" s="26"/>
      <c r="F10" s="26"/>
      <c r="G10" s="26"/>
      <c r="J10" s="49"/>
      <c r="K10" s="49"/>
    </row>
    <row r="11" spans="1:11" ht="13.5" thickBot="1" x14ac:dyDescent="0.25">
      <c r="A11" s="111"/>
      <c r="B11" s="73" t="s">
        <v>87</v>
      </c>
      <c r="C11" s="21">
        <f>IF(C3&lt;=1,"",1-2*NORMSDIST(-ABS(C10)))</f>
        <v>0.65721828885208855</v>
      </c>
      <c r="D11" s="112">
        <f>IF(C3&lt;=1,"",1-2*NORMSDIST(-ABS(D10)))</f>
        <v>0.56605618370213273</v>
      </c>
      <c r="E11" s="26"/>
      <c r="F11" s="26"/>
      <c r="G11" s="26"/>
      <c r="J11" s="49"/>
      <c r="K11" s="49"/>
    </row>
    <row r="12" spans="1:11" ht="13.5" thickBot="1" x14ac:dyDescent="0.25">
      <c r="A12" s="16"/>
      <c r="B12" s="16"/>
      <c r="C12" s="16"/>
      <c r="D12" s="16"/>
      <c r="E12" s="16"/>
      <c r="F12" s="16"/>
      <c r="G12" s="16"/>
      <c r="J12" s="49"/>
      <c r="K12" s="49"/>
    </row>
    <row r="13" spans="1:11" ht="13.5" thickBot="1" x14ac:dyDescent="0.25">
      <c r="A13" s="76" t="s">
        <v>81</v>
      </c>
      <c r="B13" s="18">
        <f>IF(COUNT(B16:B35)=0,"",MEDIAN(B16:B35))</f>
        <v>21</v>
      </c>
      <c r="C13" s="16"/>
      <c r="D13" s="16"/>
      <c r="E13" s="16"/>
      <c r="F13" s="16"/>
      <c r="G13" s="16"/>
      <c r="J13" s="49"/>
      <c r="K13" s="49"/>
    </row>
    <row r="14" spans="1:11" ht="13.5" thickBot="1" x14ac:dyDescent="0.25">
      <c r="A14" s="54"/>
      <c r="B14" s="26"/>
      <c r="C14" s="16"/>
      <c r="D14" s="16"/>
      <c r="E14" s="16"/>
      <c r="F14" s="16"/>
      <c r="G14" s="16"/>
      <c r="J14" s="49"/>
      <c r="K14" s="49"/>
    </row>
    <row r="15" spans="1:11" ht="13.5" thickBot="1" x14ac:dyDescent="0.25">
      <c r="A15" s="76" t="s">
        <v>55</v>
      </c>
      <c r="B15" s="18" t="s">
        <v>53</v>
      </c>
      <c r="C15" s="18" t="s">
        <v>88</v>
      </c>
      <c r="D15" s="77" t="s">
        <v>82</v>
      </c>
      <c r="E15" s="26"/>
      <c r="F15" s="26"/>
      <c r="G15" s="26"/>
      <c r="J15" s="49"/>
      <c r="K15" s="49"/>
    </row>
    <row r="16" spans="1:11" x14ac:dyDescent="0.2">
      <c r="A16" s="78">
        <v>1</v>
      </c>
      <c r="B16" s="9">
        <v>22</v>
      </c>
      <c r="C16" s="19" t="str">
        <f>IF(ISNUMBER(B16),IF(B16&gt;$C$4,"A",IF(B16&lt;$C$4,"B","")),"")</f>
        <v>A</v>
      </c>
      <c r="D16" s="75"/>
      <c r="E16" s="113">
        <f t="shared" ref="E16:E35" si="0">IF(ISNUMBER(B16),IF(OR(C16&lt;&gt;C15,C16=""),1,0),"")</f>
        <v>1</v>
      </c>
      <c r="F16" s="70"/>
      <c r="G16" s="26"/>
      <c r="J16" s="49"/>
      <c r="K16" s="49"/>
    </row>
    <row r="17" spans="1:11" x14ac:dyDescent="0.2">
      <c r="A17" s="79">
        <v>2</v>
      </c>
      <c r="B17" s="11">
        <v>17</v>
      </c>
      <c r="C17" s="57" t="str">
        <f t="shared" ref="C17:C35" si="1">IF(ISNUMBER(B17),IF(B17&gt;$C$4,"A",IF(B17&lt;$C$4,"B",C16)),"")</f>
        <v>B</v>
      </c>
      <c r="D17" s="108" t="str">
        <f>IF(AND(ISNUMBER(B16),ISNUMBER(B17)),IF(B17&gt;B16,"U",IF(B17&lt;B16,"D","")),"")</f>
        <v>D</v>
      </c>
      <c r="E17" s="114">
        <f t="shared" si="0"/>
        <v>1</v>
      </c>
      <c r="F17" s="115">
        <f t="shared" ref="F17:F35" si="2">IF(AND(ISNUMBER(B16),ISNUMBER(B17)),IF(OR(D17&lt;&gt;D16,D17=""),1,0),"")</f>
        <v>1</v>
      </c>
      <c r="G17" s="26"/>
      <c r="J17" s="49"/>
      <c r="K17" s="49"/>
    </row>
    <row r="18" spans="1:11" x14ac:dyDescent="0.2">
      <c r="A18" s="79">
        <v>3</v>
      </c>
      <c r="B18" s="11">
        <v>19</v>
      </c>
      <c r="C18" s="57" t="str">
        <f t="shared" si="1"/>
        <v>B</v>
      </c>
      <c r="D18" s="108" t="str">
        <f t="shared" ref="D18:D35" si="3">IF(AND(ISNUMBER(B17),ISNUMBER(B18)),IF(B18&gt;B17,"U",IF(B18&lt;B17,"D",D17)),"")</f>
        <v>U</v>
      </c>
      <c r="E18" s="114">
        <f t="shared" si="0"/>
        <v>0</v>
      </c>
      <c r="F18" s="115">
        <f t="shared" si="2"/>
        <v>1</v>
      </c>
      <c r="G18" s="26"/>
      <c r="J18" s="49"/>
      <c r="K18" s="49"/>
    </row>
    <row r="19" spans="1:11" x14ac:dyDescent="0.2">
      <c r="A19" s="79">
        <v>4</v>
      </c>
      <c r="B19" s="11">
        <v>25</v>
      </c>
      <c r="C19" s="57" t="str">
        <f t="shared" si="1"/>
        <v>A</v>
      </c>
      <c r="D19" s="108" t="str">
        <f t="shared" si="3"/>
        <v>U</v>
      </c>
      <c r="E19" s="114">
        <f t="shared" si="0"/>
        <v>1</v>
      </c>
      <c r="F19" s="115">
        <f t="shared" si="2"/>
        <v>0</v>
      </c>
      <c r="G19" s="26"/>
      <c r="J19" s="49"/>
      <c r="K19" s="49"/>
    </row>
    <row r="20" spans="1:11" x14ac:dyDescent="0.2">
      <c r="A20" s="79">
        <v>5</v>
      </c>
      <c r="B20" s="11">
        <v>18</v>
      </c>
      <c r="C20" s="57" t="str">
        <f t="shared" si="1"/>
        <v>B</v>
      </c>
      <c r="D20" s="108" t="str">
        <f t="shared" si="3"/>
        <v>D</v>
      </c>
      <c r="E20" s="114">
        <f t="shared" si="0"/>
        <v>1</v>
      </c>
      <c r="F20" s="115">
        <f t="shared" si="2"/>
        <v>1</v>
      </c>
      <c r="G20" s="26"/>
      <c r="J20" s="49"/>
      <c r="K20" s="49"/>
    </row>
    <row r="21" spans="1:11" x14ac:dyDescent="0.2">
      <c r="A21" s="79">
        <v>6</v>
      </c>
      <c r="B21" s="11">
        <v>20</v>
      </c>
      <c r="C21" s="57" t="str">
        <f t="shared" si="1"/>
        <v>B</v>
      </c>
      <c r="D21" s="108" t="str">
        <f t="shared" si="3"/>
        <v>U</v>
      </c>
      <c r="E21" s="114">
        <f t="shared" si="0"/>
        <v>0</v>
      </c>
      <c r="F21" s="115">
        <f t="shared" si="2"/>
        <v>1</v>
      </c>
      <c r="G21" s="26"/>
      <c r="J21" s="49"/>
      <c r="K21" s="49"/>
    </row>
    <row r="22" spans="1:11" x14ac:dyDescent="0.2">
      <c r="A22" s="79">
        <v>7</v>
      </c>
      <c r="B22" s="11">
        <v>21</v>
      </c>
      <c r="C22" s="57" t="str">
        <f t="shared" si="1"/>
        <v>B</v>
      </c>
      <c r="D22" s="108" t="str">
        <f t="shared" si="3"/>
        <v>U</v>
      </c>
      <c r="E22" s="114">
        <f t="shared" si="0"/>
        <v>0</v>
      </c>
      <c r="F22" s="115">
        <f t="shared" si="2"/>
        <v>0</v>
      </c>
      <c r="G22" s="26"/>
      <c r="J22" s="49"/>
      <c r="K22" s="49"/>
    </row>
    <row r="23" spans="1:11" x14ac:dyDescent="0.2">
      <c r="A23" s="79">
        <v>8</v>
      </c>
      <c r="B23" s="11">
        <v>17</v>
      </c>
      <c r="C23" s="57" t="str">
        <f t="shared" si="1"/>
        <v>B</v>
      </c>
      <c r="D23" s="108" t="str">
        <f t="shared" si="3"/>
        <v>D</v>
      </c>
      <c r="E23" s="114">
        <f t="shared" si="0"/>
        <v>0</v>
      </c>
      <c r="F23" s="115">
        <f t="shared" si="2"/>
        <v>1</v>
      </c>
      <c r="G23" s="26"/>
      <c r="J23" s="49"/>
      <c r="K23" s="49"/>
    </row>
    <row r="24" spans="1:11" x14ac:dyDescent="0.2">
      <c r="A24" s="79">
        <v>9</v>
      </c>
      <c r="B24" s="11">
        <v>23</v>
      </c>
      <c r="C24" s="57" t="str">
        <f t="shared" si="1"/>
        <v>A</v>
      </c>
      <c r="D24" s="108" t="str">
        <f t="shared" si="3"/>
        <v>U</v>
      </c>
      <c r="E24" s="114">
        <f t="shared" si="0"/>
        <v>1</v>
      </c>
      <c r="F24" s="115">
        <f t="shared" si="2"/>
        <v>1</v>
      </c>
      <c r="G24" s="26"/>
      <c r="J24" s="49"/>
      <c r="K24" s="49"/>
    </row>
    <row r="25" spans="1:11" x14ac:dyDescent="0.2">
      <c r="A25" s="79">
        <v>10</v>
      </c>
      <c r="B25" s="11">
        <v>23</v>
      </c>
      <c r="C25" s="57" t="str">
        <f t="shared" si="1"/>
        <v>A</v>
      </c>
      <c r="D25" s="108" t="str">
        <f t="shared" si="3"/>
        <v>U</v>
      </c>
      <c r="E25" s="114">
        <f t="shared" si="0"/>
        <v>0</v>
      </c>
      <c r="F25" s="115">
        <f t="shared" si="2"/>
        <v>0</v>
      </c>
      <c r="G25" s="23" t="s">
        <v>56</v>
      </c>
      <c r="H25" s="5" t="s">
        <v>57</v>
      </c>
      <c r="J25" s="49"/>
      <c r="K25" s="49"/>
    </row>
    <row r="26" spans="1:11" x14ac:dyDescent="0.2">
      <c r="A26" s="79">
        <v>11</v>
      </c>
      <c r="B26" s="11">
        <v>24</v>
      </c>
      <c r="C26" s="57" t="str">
        <f t="shared" si="1"/>
        <v>A</v>
      </c>
      <c r="D26" s="108" t="str">
        <f t="shared" si="3"/>
        <v>U</v>
      </c>
      <c r="E26" s="114">
        <f t="shared" si="0"/>
        <v>0</v>
      </c>
      <c r="F26" s="115">
        <f t="shared" si="2"/>
        <v>0</v>
      </c>
      <c r="H26" s="5" t="s">
        <v>58</v>
      </c>
      <c r="J26" s="49"/>
      <c r="K26" s="49"/>
    </row>
    <row r="27" spans="1:11" x14ac:dyDescent="0.2">
      <c r="A27" s="79">
        <v>12</v>
      </c>
      <c r="B27" s="11"/>
      <c r="C27" s="57" t="str">
        <f t="shared" si="1"/>
        <v/>
      </c>
      <c r="D27" s="108" t="str">
        <f t="shared" si="3"/>
        <v/>
      </c>
      <c r="E27" s="114" t="str">
        <f t="shared" si="0"/>
        <v/>
      </c>
      <c r="F27" s="115" t="str">
        <f t="shared" si="2"/>
        <v/>
      </c>
      <c r="H27" s="5" t="s">
        <v>59</v>
      </c>
      <c r="J27" s="49"/>
      <c r="K27" s="49"/>
    </row>
    <row r="28" spans="1:11" x14ac:dyDescent="0.2">
      <c r="A28" s="79">
        <v>13</v>
      </c>
      <c r="B28" s="11"/>
      <c r="C28" s="57" t="str">
        <f t="shared" si="1"/>
        <v/>
      </c>
      <c r="D28" s="108" t="str">
        <f t="shared" si="3"/>
        <v/>
      </c>
      <c r="E28" s="114" t="str">
        <f t="shared" si="0"/>
        <v/>
      </c>
      <c r="F28" s="115" t="str">
        <f t="shared" si="2"/>
        <v/>
      </c>
      <c r="G28" s="26"/>
    </row>
    <row r="29" spans="1:11" x14ac:dyDescent="0.2">
      <c r="A29" s="79">
        <v>14</v>
      </c>
      <c r="B29" s="11"/>
      <c r="C29" s="57" t="str">
        <f t="shared" si="1"/>
        <v/>
      </c>
      <c r="D29" s="108" t="str">
        <f t="shared" si="3"/>
        <v/>
      </c>
      <c r="E29" s="114" t="str">
        <f t="shared" si="0"/>
        <v/>
      </c>
      <c r="F29" s="115" t="str">
        <f t="shared" si="2"/>
        <v/>
      </c>
      <c r="G29" s="26"/>
    </row>
    <row r="30" spans="1:11" x14ac:dyDescent="0.2">
      <c r="A30" s="79">
        <v>15</v>
      </c>
      <c r="B30" s="11"/>
      <c r="C30" s="57" t="str">
        <f t="shared" si="1"/>
        <v/>
      </c>
      <c r="D30" s="108" t="str">
        <f t="shared" si="3"/>
        <v/>
      </c>
      <c r="E30" s="114" t="str">
        <f t="shared" si="0"/>
        <v/>
      </c>
      <c r="F30" s="115" t="str">
        <f t="shared" si="2"/>
        <v/>
      </c>
      <c r="G30" s="26"/>
    </row>
    <row r="31" spans="1:11" x14ac:dyDescent="0.2">
      <c r="A31" s="79">
        <v>16</v>
      </c>
      <c r="B31" s="11"/>
      <c r="C31" s="57" t="str">
        <f t="shared" si="1"/>
        <v/>
      </c>
      <c r="D31" s="108" t="str">
        <f t="shared" si="3"/>
        <v/>
      </c>
      <c r="E31" s="114" t="str">
        <f t="shared" si="0"/>
        <v/>
      </c>
      <c r="F31" s="115" t="str">
        <f t="shared" si="2"/>
        <v/>
      </c>
      <c r="G31" s="26"/>
    </row>
    <row r="32" spans="1:11" x14ac:dyDescent="0.2">
      <c r="A32" s="79">
        <v>17</v>
      </c>
      <c r="B32" s="11"/>
      <c r="C32" s="57" t="str">
        <f t="shared" si="1"/>
        <v/>
      </c>
      <c r="D32" s="108" t="str">
        <f t="shared" si="3"/>
        <v/>
      </c>
      <c r="E32" s="114" t="str">
        <f t="shared" si="0"/>
        <v/>
      </c>
      <c r="F32" s="115" t="str">
        <f t="shared" si="2"/>
        <v/>
      </c>
      <c r="G32" s="26"/>
    </row>
    <row r="33" spans="1:7" x14ac:dyDescent="0.2">
      <c r="A33" s="79">
        <v>18</v>
      </c>
      <c r="B33" s="11"/>
      <c r="C33" s="57" t="str">
        <f t="shared" si="1"/>
        <v/>
      </c>
      <c r="D33" s="108" t="str">
        <f t="shared" si="3"/>
        <v/>
      </c>
      <c r="E33" s="114" t="str">
        <f t="shared" si="0"/>
        <v/>
      </c>
      <c r="F33" s="115" t="str">
        <f t="shared" si="2"/>
        <v/>
      </c>
      <c r="G33" s="26"/>
    </row>
    <row r="34" spans="1:7" x14ac:dyDescent="0.2">
      <c r="A34" s="79">
        <v>19</v>
      </c>
      <c r="B34" s="11"/>
      <c r="C34" s="57" t="str">
        <f t="shared" si="1"/>
        <v/>
      </c>
      <c r="D34" s="108" t="str">
        <f t="shared" si="3"/>
        <v/>
      </c>
      <c r="E34" s="114" t="str">
        <f t="shared" si="0"/>
        <v/>
      </c>
      <c r="F34" s="115" t="str">
        <f t="shared" si="2"/>
        <v/>
      </c>
      <c r="G34" s="26"/>
    </row>
    <row r="35" spans="1:7" x14ac:dyDescent="0.2">
      <c r="A35" s="79">
        <v>20</v>
      </c>
      <c r="B35" s="11"/>
      <c r="C35" s="57" t="str">
        <f t="shared" si="1"/>
        <v/>
      </c>
      <c r="D35" s="108" t="str">
        <f t="shared" si="3"/>
        <v/>
      </c>
      <c r="E35" s="114" t="str">
        <f t="shared" si="0"/>
        <v/>
      </c>
      <c r="F35" s="115" t="str">
        <f t="shared" si="2"/>
        <v/>
      </c>
      <c r="G35" s="26"/>
    </row>
    <row r="37" spans="1:7" x14ac:dyDescent="0.2">
      <c r="A37" s="5" t="s">
        <v>126</v>
      </c>
    </row>
  </sheetData>
  <sheetProtection algorithmName="SHA-512" hashValue="lKYAhJCirZlAbH2EbCoTXouoDOwEhITY+pjQpQvr0EN/Buz65xGhC7YKmodnIgnXTd80UffIzHju4vncmthvNg==" saltValue="Ij78JQJ6TbeP7PK02XkWdA==" spinCount="100000" sheet="1" scenarios="1" formatCells="0" formatColumns="0" formatRows="0"/>
  <phoneticPr fontId="12" type="noConversion"/>
  <hyperlinks>
    <hyperlink ref="A2" location="'Chapter 10'!A1" display="&lt;Back" xr:uid="{00000000-0004-0000-1900-000000000000}"/>
  </hyperlinks>
  <pageMargins left="0.75" right="0.75" top="1" bottom="1" header="0.5" footer="0.5"/>
  <pageSetup scale="95"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2529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123825</xdr:rowOff>
              </to>
            </anchor>
          </controlPr>
        </control>
      </mc:Choice>
      <mc:Fallback>
        <control shapeId="22529" r:id="rId4" name="CommandButton1"/>
      </mc:Fallback>
    </mc:AlternateContent>
  </control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40"/>
  <dimension ref="A1:J21"/>
  <sheetViews>
    <sheetView workbookViewId="0">
      <selection activeCell="A2" sqref="A2"/>
    </sheetView>
  </sheetViews>
  <sheetFormatPr defaultColWidth="9.140625" defaultRowHeight="12.75" x14ac:dyDescent="0.2"/>
  <cols>
    <col min="1" max="8" width="12.7109375" style="5" customWidth="1"/>
    <col min="9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1" t="s">
        <v>89</v>
      </c>
      <c r="B1" s="16"/>
      <c r="C1" s="16"/>
      <c r="D1" s="16"/>
      <c r="E1" s="51"/>
    </row>
    <row r="2" spans="1:10" x14ac:dyDescent="0.2">
      <c r="A2" s="6" t="s">
        <v>30</v>
      </c>
      <c r="B2" s="16"/>
      <c r="C2" s="16"/>
      <c r="D2" s="16"/>
      <c r="E2" s="16"/>
    </row>
    <row r="3" spans="1:10" ht="13.5" thickBot="1" x14ac:dyDescent="0.25">
      <c r="A3" s="16"/>
      <c r="B3" s="16"/>
      <c r="C3" s="16"/>
      <c r="D3" s="16"/>
      <c r="E3" s="16"/>
      <c r="I3" s="119"/>
      <c r="J3" s="120"/>
    </row>
    <row r="4" spans="1:10" x14ac:dyDescent="0.2">
      <c r="A4" s="78"/>
      <c r="B4" s="19" t="s">
        <v>90</v>
      </c>
      <c r="C4" s="121" t="s">
        <v>91</v>
      </c>
      <c r="D4" s="19" t="s">
        <v>92</v>
      </c>
      <c r="E4" s="122"/>
    </row>
    <row r="5" spans="1:10" ht="12.75" customHeight="1" thickBot="1" x14ac:dyDescent="0.3">
      <c r="A5" s="81" t="s">
        <v>91</v>
      </c>
      <c r="B5" s="21" t="s">
        <v>93</v>
      </c>
      <c r="C5" s="123" t="s">
        <v>94</v>
      </c>
      <c r="D5" s="21" t="s">
        <v>95</v>
      </c>
      <c r="E5" s="21" t="s">
        <v>96</v>
      </c>
    </row>
    <row r="6" spans="1:10" x14ac:dyDescent="0.2">
      <c r="A6" s="78" t="s">
        <v>97</v>
      </c>
      <c r="B6" s="124">
        <v>0.1</v>
      </c>
      <c r="C6" s="121">
        <f>IF(ISNUMBER(B6),B6*6,"")</f>
        <v>0.60000000000000009</v>
      </c>
      <c r="D6" s="9">
        <f>F17-D17</f>
        <v>1</v>
      </c>
      <c r="E6" s="19">
        <f>IF(AND(ISNUMBER(B6),ISNUMBER(D6)),D6/C6,"")</f>
        <v>1.6666666666666665</v>
      </c>
    </row>
    <row r="7" spans="1:10" x14ac:dyDescent="0.2">
      <c r="A7" s="79" t="s">
        <v>98</v>
      </c>
      <c r="B7" s="11">
        <v>0.12</v>
      </c>
      <c r="C7" s="105">
        <f>IF(ISNUMBER(B7),B7*6,"")</f>
        <v>0.72</v>
      </c>
      <c r="D7" s="11">
        <f>F18-D18</f>
        <v>0.60000000000000053</v>
      </c>
      <c r="E7" s="57">
        <f>IF(AND(ISNUMBER(B7),ISNUMBER(D7)),D7/C7,"")</f>
        <v>0.83333333333333415</v>
      </c>
    </row>
    <row r="8" spans="1:10" x14ac:dyDescent="0.2">
      <c r="A8" s="79" t="s">
        <v>99</v>
      </c>
      <c r="B8" s="125">
        <v>0.14000000000000001</v>
      </c>
      <c r="C8" s="105">
        <f>IF(ISNUMBER(B8),B8*6,"")</f>
        <v>0.84000000000000008</v>
      </c>
      <c r="D8" s="11">
        <f>F19-D19</f>
        <v>1.2000000000000002</v>
      </c>
      <c r="E8" s="57">
        <f>IF(AND(ISNUMBER(B8),ISNUMBER(D8)),D8/C8,"")</f>
        <v>1.4285714285714286</v>
      </c>
    </row>
    <row r="9" spans="1:10" x14ac:dyDescent="0.2">
      <c r="A9" s="79" t="s">
        <v>100</v>
      </c>
      <c r="B9" s="125"/>
      <c r="C9" s="105" t="str">
        <f>IF(ISNUMBER(B9),B9*6,"")</f>
        <v/>
      </c>
      <c r="D9" s="11"/>
      <c r="E9" s="57" t="str">
        <f>IF(AND(ISNUMBER(B9),ISNUMBER(D9)),D9/C9,"")</f>
        <v/>
      </c>
    </row>
    <row r="10" spans="1:10" ht="13.5" thickBot="1" x14ac:dyDescent="0.25">
      <c r="A10" s="81" t="s">
        <v>101</v>
      </c>
      <c r="B10" s="126"/>
      <c r="C10" s="123" t="str">
        <f>IF(ISNUMBER(B10),B10*6,"")</f>
        <v/>
      </c>
      <c r="D10" s="15"/>
      <c r="E10" s="21" t="str">
        <f>IF(AND(ISNUMBER(B10),ISNUMBER(D10)),D10/C10,"")</f>
        <v/>
      </c>
    </row>
    <row r="11" spans="1:10" x14ac:dyDescent="0.2">
      <c r="B11" s="7"/>
    </row>
    <row r="13" spans="1:10" x14ac:dyDescent="0.2">
      <c r="A13" s="37" t="s">
        <v>102</v>
      </c>
    </row>
    <row r="14" spans="1:10" ht="13.5" thickBot="1" x14ac:dyDescent="0.25"/>
    <row r="15" spans="1:10" x14ac:dyDescent="0.2">
      <c r="A15" s="78"/>
      <c r="B15" s="19" t="s">
        <v>91</v>
      </c>
      <c r="C15" s="121" t="s">
        <v>90</v>
      </c>
      <c r="D15" s="78" t="s">
        <v>103</v>
      </c>
      <c r="E15" s="19"/>
      <c r="F15" s="78" t="s">
        <v>104</v>
      </c>
      <c r="G15" s="19"/>
      <c r="H15" s="75"/>
    </row>
    <row r="16" spans="1:10" ht="15" thickBot="1" x14ac:dyDescent="0.3">
      <c r="A16" s="81" t="s">
        <v>91</v>
      </c>
      <c r="B16" s="21" t="s">
        <v>53</v>
      </c>
      <c r="C16" s="123" t="s">
        <v>93</v>
      </c>
      <c r="D16" s="81" t="s">
        <v>92</v>
      </c>
      <c r="E16" s="21" t="s">
        <v>105</v>
      </c>
      <c r="F16" s="81" t="s">
        <v>92</v>
      </c>
      <c r="G16" s="21" t="s">
        <v>105</v>
      </c>
      <c r="H16" s="112" t="s">
        <v>106</v>
      </c>
    </row>
    <row r="17" spans="1:8" x14ac:dyDescent="0.2">
      <c r="A17" s="79" t="s">
        <v>97</v>
      </c>
      <c r="B17" s="124">
        <v>7.5</v>
      </c>
      <c r="C17" s="124">
        <v>0.1</v>
      </c>
      <c r="D17" s="9">
        <v>7</v>
      </c>
      <c r="E17" s="108">
        <f>IF(ISNUMBER(C17),(B17-D17)/(3*C17),"")</f>
        <v>1.6666666666666665</v>
      </c>
      <c r="F17" s="9">
        <v>8</v>
      </c>
      <c r="G17" s="108">
        <f>IF(ISNUMBER(C17),(F17-B17)/(3*C17),"")</f>
        <v>1.6666666666666665</v>
      </c>
      <c r="H17" s="19">
        <f>IF(ISNUMBER(C17),MIN(E17,G17),"")</f>
        <v>1.6666666666666665</v>
      </c>
    </row>
    <row r="18" spans="1:8" x14ac:dyDescent="0.2">
      <c r="A18" s="79" t="s">
        <v>98</v>
      </c>
      <c r="B18" s="11">
        <v>4.5999999999999996</v>
      </c>
      <c r="C18" s="11">
        <v>0.12</v>
      </c>
      <c r="D18" s="11">
        <v>4.3</v>
      </c>
      <c r="E18" s="108">
        <f>IF(ISNUMBER(C18),(B18-D18)/(3*C18),"")</f>
        <v>0.83333333333333282</v>
      </c>
      <c r="F18" s="11">
        <v>4.9000000000000004</v>
      </c>
      <c r="G18" s="108">
        <f>IF(ISNUMBER(C18),(F18-B18)/(3*C18),"")</f>
        <v>0.83333333333333537</v>
      </c>
      <c r="H18" s="57">
        <f>IF(ISNUMBER(C18),MIN(E18,G18),"")</f>
        <v>0.83333333333333282</v>
      </c>
    </row>
    <row r="19" spans="1:8" x14ac:dyDescent="0.2">
      <c r="A19" s="79" t="s">
        <v>99</v>
      </c>
      <c r="B19" s="125">
        <v>6</v>
      </c>
      <c r="C19" s="125">
        <v>0.14000000000000001</v>
      </c>
      <c r="D19" s="11">
        <v>5.5</v>
      </c>
      <c r="E19" s="108">
        <f>IF(ISNUMBER(C19),(B19-D19)/(3*C19),"")</f>
        <v>1.1904761904761905</v>
      </c>
      <c r="F19" s="11">
        <v>6.7</v>
      </c>
      <c r="G19" s="108">
        <f>IF(ISNUMBER(C19),(F19-B19)/(3*C19),"")</f>
        <v>1.666666666666667</v>
      </c>
      <c r="H19" s="57">
        <f>IF(ISNUMBER(C19),MIN(E19,G19),"")</f>
        <v>1.1904761904761905</v>
      </c>
    </row>
    <row r="20" spans="1:8" x14ac:dyDescent="0.2">
      <c r="A20" s="79" t="s">
        <v>100</v>
      </c>
      <c r="B20" s="11"/>
      <c r="C20" s="127"/>
      <c r="D20" s="11"/>
      <c r="E20" s="108" t="str">
        <f>IF(ISNUMBER(C20),(B20-D20)/(3*C20),"")</f>
        <v/>
      </c>
      <c r="F20" s="11"/>
      <c r="G20" s="108" t="str">
        <f>IF(ISNUMBER(C20),(F20-B20)/(3*C20),"")</f>
        <v/>
      </c>
      <c r="H20" s="57" t="str">
        <f>IF(ISNUMBER(C20),MIN(E20,G20),"")</f>
        <v/>
      </c>
    </row>
    <row r="21" spans="1:8" ht="13.5" thickBot="1" x14ac:dyDescent="0.25">
      <c r="A21" s="81" t="s">
        <v>101</v>
      </c>
      <c r="B21" s="15"/>
      <c r="C21" s="129"/>
      <c r="D21" s="15"/>
      <c r="E21" s="112" t="str">
        <f>IF(ISNUMBER(C21),(B21-D21)/(3*C21),"")</f>
        <v/>
      </c>
      <c r="F21" s="15"/>
      <c r="G21" s="112" t="str">
        <f>IF(ISNUMBER(C21),(F21-B21)/(3*C21),"")</f>
        <v/>
      </c>
      <c r="H21" s="21" t="str">
        <f>IF(ISNUMBER(C21),MIN(E21,G21),"")</f>
        <v/>
      </c>
    </row>
  </sheetData>
  <sheetProtection algorithmName="SHA-512" hashValue="Dh2HvHx5IpbaFUtb6XL5O9A8fROdgYXshHqWxwrYULWG92d1InKuDqPSmTsyA9xTs4S2064W+Lbrb95S4zwlsg==" saltValue="7ow54yXLHWHgWyn0BD33bA==" spinCount="100000" sheet="1" objects="1" scenarios="1" formatCells="0" formatColumns="0" formatRows="0"/>
  <phoneticPr fontId="12" type="noConversion"/>
  <hyperlinks>
    <hyperlink ref="A2" location="'Chapter 10'!A1" display="&lt;Back" xr:uid="{00000000-0004-0000-1A00-000000000000}"/>
  </hyperlinks>
  <printOptions gridLines="1" gridLinesSet="0"/>
  <pageMargins left="0.75" right="0.75" top="1" bottom="1" header="0.5" footer="0.5"/>
  <pageSetup orientation="landscape" horizontalDpi="300" verticalDpi="300" r:id="rId1"/>
  <headerFooter alignWithMargins="0">
    <oddHeader>&amp;A</oddHeader>
    <oddFooter>Page &amp;P</oddFooter>
  </headerFooter>
  <drawing r:id="rId2"/>
  <legacyDrawing r:id="rId3"/>
  <controls>
    <mc:AlternateContent xmlns:mc="http://schemas.openxmlformats.org/markup-compatibility/2006">
      <mc:Choice Requires="x14">
        <control shapeId="23553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123825</xdr:rowOff>
              </to>
            </anchor>
          </controlPr>
        </control>
      </mc:Choice>
      <mc:Fallback>
        <control shapeId="23553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3"/>
  <dimension ref="A1:W147"/>
  <sheetViews>
    <sheetView zoomScale="130" zoomScaleNormal="130" workbookViewId="0">
      <selection activeCell="H62" sqref="H62"/>
    </sheetView>
  </sheetViews>
  <sheetFormatPr defaultColWidth="9.140625" defaultRowHeight="12.75" x14ac:dyDescent="0.2"/>
  <cols>
    <col min="1" max="1" width="12.140625" style="5" customWidth="1"/>
    <col min="2" max="14" width="8.85546875" style="5" customWidth="1"/>
    <col min="15" max="20" width="9.28515625" style="5" customWidth="1"/>
    <col min="21" max="21" width="9.85546875" style="5" customWidth="1"/>
    <col min="22" max="16384" width="9.140625" style="5"/>
  </cols>
  <sheetData>
    <row r="1" spans="1:20" x14ac:dyDescent="0.2">
      <c r="A1" s="37" t="s">
        <v>113</v>
      </c>
      <c r="B1" s="22"/>
      <c r="C1" s="22"/>
      <c r="D1" s="22"/>
      <c r="E1" s="22"/>
      <c r="F1" s="22"/>
      <c r="G1" s="22" t="s">
        <v>123</v>
      </c>
      <c r="H1" s="22"/>
      <c r="I1" s="22"/>
      <c r="J1" s="22"/>
      <c r="K1" s="22"/>
      <c r="L1" s="22"/>
      <c r="M1" s="22"/>
      <c r="N1" s="22"/>
    </row>
    <row r="2" spans="1:20" x14ac:dyDescent="0.2">
      <c r="A2" s="143" t="s">
        <v>30</v>
      </c>
      <c r="B2" s="144"/>
      <c r="C2" s="144" t="s">
        <v>29</v>
      </c>
      <c r="D2" s="22"/>
      <c r="E2" s="22"/>
      <c r="F2" s="22"/>
      <c r="G2" s="22" t="s">
        <v>121</v>
      </c>
      <c r="H2" s="22"/>
      <c r="I2" s="22"/>
      <c r="J2" s="22"/>
      <c r="K2" s="22"/>
      <c r="L2" s="22"/>
      <c r="M2" s="22"/>
      <c r="N2" s="22"/>
    </row>
    <row r="3" spans="1:20" x14ac:dyDescent="0.2">
      <c r="A3" s="12"/>
      <c r="B3" s="12"/>
      <c r="C3" s="12"/>
      <c r="D3" s="22"/>
      <c r="E3" s="22"/>
      <c r="F3" s="22"/>
      <c r="G3" s="22" t="s">
        <v>124</v>
      </c>
      <c r="H3" s="22"/>
      <c r="I3" s="22"/>
      <c r="J3" s="22"/>
      <c r="K3" s="22"/>
      <c r="L3" s="22"/>
      <c r="M3" s="22"/>
      <c r="N3" s="22"/>
    </row>
    <row r="4" spans="1:20" x14ac:dyDescent="0.2">
      <c r="A4" s="12"/>
      <c r="B4" s="141"/>
      <c r="C4" s="142"/>
      <c r="D4" s="22"/>
      <c r="E4" s="12"/>
      <c r="F4" s="12"/>
      <c r="G4" s="22" t="s">
        <v>125</v>
      </c>
      <c r="H4" s="22"/>
      <c r="I4" s="22"/>
      <c r="J4" s="22"/>
      <c r="K4" s="22"/>
      <c r="L4" s="22"/>
      <c r="M4" s="22"/>
      <c r="N4" s="22"/>
    </row>
    <row r="5" spans="1:20" ht="13.5" thickBot="1" x14ac:dyDescent="0.25">
      <c r="A5" s="22" t="s">
        <v>52</v>
      </c>
      <c r="B5" s="105"/>
      <c r="C5" s="142"/>
      <c r="D5" s="22"/>
      <c r="E5" s="12"/>
      <c r="F5" s="12"/>
      <c r="G5" s="22"/>
      <c r="H5" s="22"/>
      <c r="I5" s="22"/>
      <c r="J5" s="22"/>
      <c r="K5" s="22"/>
      <c r="L5" s="22"/>
      <c r="M5" s="22"/>
      <c r="N5" s="22"/>
    </row>
    <row r="6" spans="1:20" ht="13.5" thickBot="1" x14ac:dyDescent="0.25">
      <c r="A6" s="12"/>
      <c r="B6" s="76" t="s">
        <v>55</v>
      </c>
      <c r="C6" s="18" t="s">
        <v>53</v>
      </c>
      <c r="D6" s="18" t="s">
        <v>62</v>
      </c>
      <c r="E6" s="22" t="s">
        <v>117</v>
      </c>
      <c r="F6" s="72"/>
      <c r="G6" s="72"/>
      <c r="H6" s="72"/>
      <c r="I6" s="72"/>
      <c r="J6" s="72"/>
      <c r="K6" s="72"/>
      <c r="L6" s="72"/>
      <c r="M6" s="72"/>
      <c r="N6" s="72"/>
    </row>
    <row r="7" spans="1:20" x14ac:dyDescent="0.2">
      <c r="B7" s="78">
        <v>1</v>
      </c>
      <c r="C7" s="19">
        <f>IF(COUNT(E7:N7)&gt;0,AVERAGE(E7:N7),#N/A)</f>
        <v>31.8</v>
      </c>
      <c r="D7" s="19">
        <f>IF(COUNT(E7:N7)&gt;0,MAX(E7:N7)-MIN(E7:N7),#N/A)</f>
        <v>6</v>
      </c>
      <c r="E7" s="163">
        <v>28</v>
      </c>
      <c r="F7" s="163">
        <v>32</v>
      </c>
      <c r="G7" s="163">
        <v>34</v>
      </c>
      <c r="H7" s="163">
        <v>32</v>
      </c>
      <c r="I7" s="163">
        <v>33</v>
      </c>
      <c r="J7" s="163"/>
      <c r="K7" s="146"/>
      <c r="L7" s="146"/>
      <c r="M7" s="146"/>
      <c r="N7" s="147"/>
      <c r="O7" s="12"/>
      <c r="P7" s="12"/>
      <c r="Q7" s="42"/>
      <c r="R7" s="42"/>
      <c r="S7" s="42"/>
      <c r="T7" s="12"/>
    </row>
    <row r="8" spans="1:20" x14ac:dyDescent="0.2">
      <c r="B8" s="79">
        <v>2</v>
      </c>
      <c r="C8" s="57">
        <f t="shared" ref="C8:C71" si="0">IF(COUNT(E8:N8)&gt;0,AVERAGE(E8:N8),#N/A)</f>
        <v>29.4</v>
      </c>
      <c r="D8" s="57">
        <f t="shared" ref="D8:D71" si="1">IF(COUNT(E8:N8)&gt;0,MAX(E8:N8)-MIN(E8:N8),#N/A)</f>
        <v>4</v>
      </c>
      <c r="E8" s="163">
        <v>31</v>
      </c>
      <c r="F8" s="163">
        <v>27</v>
      </c>
      <c r="G8" s="163">
        <v>31</v>
      </c>
      <c r="H8" s="163">
        <v>28</v>
      </c>
      <c r="I8" s="163">
        <v>30</v>
      </c>
      <c r="J8" s="163"/>
      <c r="K8" s="149"/>
      <c r="L8" s="149"/>
      <c r="M8" s="149"/>
      <c r="N8" s="150"/>
      <c r="P8" s="12"/>
      <c r="Q8" s="44"/>
      <c r="R8" s="44"/>
      <c r="S8" s="44"/>
      <c r="T8" s="44"/>
    </row>
    <row r="9" spans="1:20" x14ac:dyDescent="0.2">
      <c r="B9" s="79">
        <v>3</v>
      </c>
      <c r="C9" s="57">
        <f t="shared" si="0"/>
        <v>23</v>
      </c>
      <c r="D9" s="57">
        <f t="shared" si="1"/>
        <v>19</v>
      </c>
      <c r="E9" s="163">
        <v>15</v>
      </c>
      <c r="F9" s="163">
        <v>31</v>
      </c>
      <c r="G9" s="163">
        <v>20</v>
      </c>
      <c r="H9" s="163">
        <v>34</v>
      </c>
      <c r="I9" s="163">
        <v>15</v>
      </c>
      <c r="J9" s="163"/>
      <c r="K9" s="149"/>
      <c r="L9" s="149"/>
      <c r="M9" s="149"/>
      <c r="N9" s="150"/>
      <c r="P9" s="12"/>
      <c r="Q9" s="44"/>
      <c r="R9" s="44"/>
      <c r="S9" s="44"/>
      <c r="T9" s="44"/>
    </row>
    <row r="10" spans="1:20" x14ac:dyDescent="0.2">
      <c r="B10" s="79">
        <v>4</v>
      </c>
      <c r="C10" s="57">
        <f t="shared" si="0"/>
        <v>31.4</v>
      </c>
      <c r="D10" s="57">
        <f t="shared" si="1"/>
        <v>3</v>
      </c>
      <c r="E10" s="163">
        <v>33</v>
      </c>
      <c r="F10" s="163">
        <v>32</v>
      </c>
      <c r="G10" s="163">
        <v>31</v>
      </c>
      <c r="H10" s="163">
        <v>31</v>
      </c>
      <c r="I10" s="163">
        <v>30</v>
      </c>
      <c r="J10" s="163"/>
      <c r="K10" s="149"/>
      <c r="L10" s="149"/>
      <c r="M10" s="149"/>
      <c r="N10" s="150"/>
      <c r="Q10" s="49"/>
      <c r="R10" s="49"/>
      <c r="S10" s="49"/>
    </row>
    <row r="11" spans="1:20" x14ac:dyDescent="0.2">
      <c r="B11" s="79">
        <v>5</v>
      </c>
      <c r="C11" s="57">
        <f t="shared" si="0"/>
        <v>30</v>
      </c>
      <c r="D11" s="57">
        <f t="shared" si="1"/>
        <v>8</v>
      </c>
      <c r="E11" s="163">
        <v>26</v>
      </c>
      <c r="F11" s="163">
        <v>27</v>
      </c>
      <c r="G11" s="163">
        <v>34</v>
      </c>
      <c r="H11" s="163">
        <v>29</v>
      </c>
      <c r="I11" s="163">
        <v>34</v>
      </c>
      <c r="J11" s="163"/>
      <c r="K11" s="149"/>
      <c r="L11" s="149"/>
      <c r="M11" s="149"/>
      <c r="N11" s="150"/>
      <c r="Q11" s="49"/>
      <c r="R11" s="49"/>
      <c r="S11" s="49"/>
    </row>
    <row r="12" spans="1:20" x14ac:dyDescent="0.2">
      <c r="B12" s="79">
        <v>6</v>
      </c>
      <c r="C12" s="57">
        <f t="shared" si="0"/>
        <v>30.8</v>
      </c>
      <c r="D12" s="57">
        <f t="shared" si="1"/>
        <v>7</v>
      </c>
      <c r="E12" s="163">
        <v>34</v>
      </c>
      <c r="F12" s="163">
        <v>27</v>
      </c>
      <c r="G12" s="163">
        <v>32</v>
      </c>
      <c r="H12" s="163">
        <v>30</v>
      </c>
      <c r="I12" s="163">
        <v>31</v>
      </c>
      <c r="J12" s="163"/>
      <c r="K12" s="149"/>
      <c r="L12" s="149"/>
      <c r="M12" s="149"/>
      <c r="N12" s="150"/>
      <c r="Q12" s="49"/>
      <c r="R12" s="49"/>
      <c r="S12" s="49"/>
    </row>
    <row r="13" spans="1:20" x14ac:dyDescent="0.2">
      <c r="B13" s="79">
        <v>7</v>
      </c>
      <c r="C13" s="57">
        <f t="shared" si="0"/>
        <v>30</v>
      </c>
      <c r="D13" s="57">
        <f t="shared" si="1"/>
        <v>9</v>
      </c>
      <c r="E13" s="163">
        <v>25</v>
      </c>
      <c r="F13" s="163">
        <v>34</v>
      </c>
      <c r="G13" s="163">
        <v>33</v>
      </c>
      <c r="H13" s="163">
        <v>33</v>
      </c>
      <c r="I13" s="163">
        <v>25</v>
      </c>
      <c r="J13" s="163"/>
      <c r="K13" s="149"/>
      <c r="L13" s="149"/>
      <c r="M13" s="149"/>
      <c r="N13" s="150"/>
      <c r="Q13" s="49"/>
      <c r="R13" s="49"/>
      <c r="S13" s="49"/>
    </row>
    <row r="14" spans="1:20" x14ac:dyDescent="0.2">
      <c r="B14" s="79">
        <v>8</v>
      </c>
      <c r="C14" s="57">
        <f t="shared" si="0"/>
        <v>31.4</v>
      </c>
      <c r="D14" s="57">
        <f t="shared" si="1"/>
        <v>9</v>
      </c>
      <c r="E14" s="163">
        <v>32</v>
      </c>
      <c r="F14" s="163">
        <v>32</v>
      </c>
      <c r="G14" s="163">
        <v>35</v>
      </c>
      <c r="H14" s="163">
        <v>26</v>
      </c>
      <c r="I14" s="163">
        <v>32</v>
      </c>
      <c r="J14" s="163"/>
      <c r="K14" s="149"/>
      <c r="L14" s="149"/>
      <c r="M14" s="149"/>
      <c r="N14" s="150"/>
      <c r="Q14" s="49"/>
      <c r="R14" s="49"/>
      <c r="S14" s="49"/>
    </row>
    <row r="15" spans="1:20" x14ac:dyDescent="0.2">
      <c r="B15" s="79">
        <v>9</v>
      </c>
      <c r="C15" s="57">
        <f t="shared" si="0"/>
        <v>31</v>
      </c>
      <c r="D15" s="57">
        <f t="shared" si="1"/>
        <v>7</v>
      </c>
      <c r="E15" s="163">
        <v>28</v>
      </c>
      <c r="F15" s="163">
        <v>33</v>
      </c>
      <c r="G15" s="163">
        <v>35</v>
      </c>
      <c r="H15" s="163">
        <v>29</v>
      </c>
      <c r="I15" s="163">
        <v>30</v>
      </c>
      <c r="J15" s="163"/>
      <c r="K15" s="149"/>
      <c r="L15" s="149"/>
      <c r="M15" s="149"/>
      <c r="N15" s="150"/>
      <c r="Q15" s="49"/>
      <c r="R15" s="49"/>
      <c r="S15" s="49"/>
    </row>
    <row r="16" spans="1:20" x14ac:dyDescent="0.2">
      <c r="B16" s="79">
        <v>10</v>
      </c>
      <c r="C16" s="57">
        <f t="shared" si="0"/>
        <v>32.799999999999997</v>
      </c>
      <c r="D16" s="57">
        <f t="shared" si="1"/>
        <v>25</v>
      </c>
      <c r="E16" s="163">
        <v>25</v>
      </c>
      <c r="F16" s="163">
        <v>32</v>
      </c>
      <c r="G16" s="163">
        <v>29</v>
      </c>
      <c r="H16" s="163">
        <v>28</v>
      </c>
      <c r="I16" s="163">
        <v>50</v>
      </c>
      <c r="J16" s="163"/>
      <c r="K16" s="149"/>
      <c r="L16" s="149"/>
      <c r="M16" s="149"/>
      <c r="N16" s="150"/>
      <c r="Q16" s="49"/>
      <c r="R16" s="49"/>
      <c r="S16" s="49"/>
    </row>
    <row r="17" spans="2:23" x14ac:dyDescent="0.2">
      <c r="B17" s="79">
        <v>11</v>
      </c>
      <c r="C17" s="57">
        <f t="shared" si="0"/>
        <v>33</v>
      </c>
      <c r="D17" s="57">
        <f t="shared" si="1"/>
        <v>5</v>
      </c>
      <c r="E17" s="163">
        <v>33</v>
      </c>
      <c r="F17" s="163">
        <v>32</v>
      </c>
      <c r="G17" s="163">
        <v>30</v>
      </c>
      <c r="H17" s="163">
        <v>35</v>
      </c>
      <c r="I17" s="163">
        <v>35</v>
      </c>
      <c r="J17" s="163"/>
      <c r="K17" s="149"/>
      <c r="L17" s="149"/>
      <c r="M17" s="149"/>
      <c r="N17" s="150"/>
      <c r="Q17" s="49"/>
      <c r="R17" s="49"/>
      <c r="S17" s="49"/>
    </row>
    <row r="18" spans="2:23" x14ac:dyDescent="0.2">
      <c r="B18" s="79">
        <v>12</v>
      </c>
      <c r="C18" s="57">
        <f t="shared" si="0"/>
        <v>28.4</v>
      </c>
      <c r="D18" s="57">
        <f t="shared" si="1"/>
        <v>13</v>
      </c>
      <c r="E18" s="163">
        <v>34</v>
      </c>
      <c r="F18" s="163">
        <v>29</v>
      </c>
      <c r="G18" s="163">
        <v>21</v>
      </c>
      <c r="H18" s="163">
        <v>32</v>
      </c>
      <c r="I18" s="163">
        <v>26</v>
      </c>
      <c r="J18" s="163"/>
      <c r="K18" s="149"/>
      <c r="L18" s="149"/>
      <c r="M18" s="149"/>
      <c r="N18" s="150"/>
      <c r="Q18" s="49"/>
      <c r="R18" s="49"/>
      <c r="S18" s="49"/>
    </row>
    <row r="19" spans="2:23" x14ac:dyDescent="0.2">
      <c r="B19" s="79">
        <v>13</v>
      </c>
      <c r="C19" s="57">
        <f t="shared" si="0"/>
        <v>30.8</v>
      </c>
      <c r="D19" s="57">
        <f t="shared" si="1"/>
        <v>8</v>
      </c>
      <c r="E19" s="163">
        <v>27</v>
      </c>
      <c r="F19" s="163">
        <v>30</v>
      </c>
      <c r="G19" s="163">
        <v>31</v>
      </c>
      <c r="H19" s="163">
        <v>31</v>
      </c>
      <c r="I19" s="163">
        <v>35</v>
      </c>
      <c r="J19" s="163"/>
      <c r="K19" s="149"/>
      <c r="L19" s="149"/>
      <c r="M19" s="149"/>
      <c r="N19" s="150"/>
      <c r="Q19" s="49"/>
      <c r="R19" s="49"/>
      <c r="S19" s="49"/>
    </row>
    <row r="20" spans="2:23" x14ac:dyDescent="0.2">
      <c r="B20" s="79">
        <v>14</v>
      </c>
      <c r="C20" s="57">
        <f t="shared" si="0"/>
        <v>30.2</v>
      </c>
      <c r="D20" s="57">
        <f t="shared" si="1"/>
        <v>7</v>
      </c>
      <c r="E20" s="163">
        <v>27</v>
      </c>
      <c r="F20" s="163">
        <v>28</v>
      </c>
      <c r="G20" s="163">
        <v>28</v>
      </c>
      <c r="H20" s="163">
        <v>34</v>
      </c>
      <c r="I20" s="163">
        <v>34</v>
      </c>
      <c r="J20" s="163"/>
      <c r="K20" s="149"/>
      <c r="L20" s="149"/>
      <c r="M20" s="149"/>
      <c r="N20" s="150"/>
      <c r="Q20" s="49"/>
      <c r="R20" s="49"/>
      <c r="S20" s="49"/>
    </row>
    <row r="21" spans="2:23" x14ac:dyDescent="0.2">
      <c r="B21" s="79">
        <v>15</v>
      </c>
      <c r="C21" s="57">
        <f t="shared" si="0"/>
        <v>30.4</v>
      </c>
      <c r="D21" s="57">
        <f t="shared" si="1"/>
        <v>8</v>
      </c>
      <c r="E21" s="163">
        <v>29</v>
      </c>
      <c r="F21" s="163">
        <v>33</v>
      </c>
      <c r="G21" s="163">
        <v>33</v>
      </c>
      <c r="H21" s="163">
        <v>25</v>
      </c>
      <c r="I21" s="163">
        <v>32</v>
      </c>
      <c r="J21" s="163"/>
      <c r="K21" s="149"/>
      <c r="L21" s="149"/>
      <c r="M21" s="149"/>
      <c r="N21" s="150"/>
      <c r="Q21" s="49"/>
      <c r="R21" s="49"/>
      <c r="S21" s="49"/>
    </row>
    <row r="22" spans="2:23" x14ac:dyDescent="0.2">
      <c r="B22" s="79">
        <v>16</v>
      </c>
      <c r="C22" s="57">
        <f t="shared" si="0"/>
        <v>28</v>
      </c>
      <c r="D22" s="57">
        <f t="shared" si="1"/>
        <v>10</v>
      </c>
      <c r="E22" s="163">
        <v>27</v>
      </c>
      <c r="F22" s="163">
        <v>26</v>
      </c>
      <c r="G22" s="163">
        <v>27</v>
      </c>
      <c r="H22" s="163">
        <v>25</v>
      </c>
      <c r="I22" s="163">
        <v>35</v>
      </c>
      <c r="J22" s="163"/>
      <c r="K22" s="149"/>
      <c r="L22" s="149"/>
      <c r="M22" s="149"/>
      <c r="N22" s="150"/>
      <c r="Q22" s="49"/>
      <c r="R22" s="49"/>
      <c r="S22" s="49"/>
    </row>
    <row r="23" spans="2:23" x14ac:dyDescent="0.2">
      <c r="B23" s="79">
        <v>17</v>
      </c>
      <c r="C23" s="57">
        <f t="shared" si="0"/>
        <v>31.8</v>
      </c>
      <c r="D23" s="57">
        <f t="shared" si="1"/>
        <v>6</v>
      </c>
      <c r="E23" s="163">
        <v>29</v>
      </c>
      <c r="F23" s="163">
        <v>33</v>
      </c>
      <c r="G23" s="163">
        <v>32</v>
      </c>
      <c r="H23" s="163">
        <v>30</v>
      </c>
      <c r="I23" s="163">
        <v>35</v>
      </c>
      <c r="J23" s="163"/>
      <c r="K23" s="149"/>
      <c r="L23" s="149"/>
      <c r="M23" s="149"/>
      <c r="N23" s="150"/>
      <c r="Q23" s="49"/>
      <c r="R23" s="49"/>
      <c r="S23" s="49"/>
    </row>
    <row r="24" spans="2:23" x14ac:dyDescent="0.2">
      <c r="B24" s="79">
        <v>18</v>
      </c>
      <c r="C24" s="57">
        <f t="shared" si="0"/>
        <v>28.8</v>
      </c>
      <c r="D24" s="57">
        <f t="shared" si="1"/>
        <v>9</v>
      </c>
      <c r="E24" s="163">
        <v>29</v>
      </c>
      <c r="F24" s="163">
        <v>27</v>
      </c>
      <c r="G24" s="163">
        <v>29</v>
      </c>
      <c r="H24" s="163">
        <v>25</v>
      </c>
      <c r="I24" s="163">
        <v>34</v>
      </c>
      <c r="J24" s="163"/>
      <c r="K24" s="149"/>
      <c r="L24" s="149"/>
      <c r="M24" s="149"/>
      <c r="N24" s="150"/>
      <c r="Q24" s="49"/>
      <c r="R24" s="49"/>
      <c r="S24" s="49"/>
    </row>
    <row r="25" spans="2:23" x14ac:dyDescent="0.2">
      <c r="B25" s="79">
        <v>19</v>
      </c>
      <c r="C25" s="57">
        <f t="shared" si="0"/>
        <v>33.799999999999997</v>
      </c>
      <c r="D25" s="57">
        <f t="shared" si="1"/>
        <v>17</v>
      </c>
      <c r="E25" s="163">
        <v>33</v>
      </c>
      <c r="F25" s="163">
        <v>27</v>
      </c>
      <c r="G25" s="163">
        <v>32</v>
      </c>
      <c r="H25" s="163">
        <v>33</v>
      </c>
      <c r="I25" s="163">
        <v>44</v>
      </c>
      <c r="J25" s="163"/>
      <c r="K25" s="149"/>
      <c r="L25" s="149"/>
      <c r="M25" s="149"/>
      <c r="N25" s="150"/>
      <c r="Q25" s="49"/>
      <c r="R25" s="49"/>
      <c r="S25" s="49"/>
    </row>
    <row r="26" spans="2:23" x14ac:dyDescent="0.2">
      <c r="B26" s="79">
        <v>20</v>
      </c>
      <c r="C26" s="57">
        <f t="shared" si="0"/>
        <v>28.8</v>
      </c>
      <c r="D26" s="57">
        <f t="shared" si="1"/>
        <v>5</v>
      </c>
      <c r="E26" s="163">
        <v>32</v>
      </c>
      <c r="F26" s="163">
        <v>27</v>
      </c>
      <c r="G26" s="163">
        <v>28</v>
      </c>
      <c r="H26" s="163">
        <v>29</v>
      </c>
      <c r="I26" s="163">
        <v>28</v>
      </c>
      <c r="J26" s="163"/>
      <c r="K26" s="149"/>
      <c r="L26" s="149"/>
      <c r="M26" s="149"/>
      <c r="N26" s="150"/>
      <c r="Q26" s="49"/>
      <c r="R26" s="49"/>
      <c r="S26" s="49"/>
    </row>
    <row r="27" spans="2:23" x14ac:dyDescent="0.2">
      <c r="B27" s="79">
        <v>21</v>
      </c>
      <c r="C27" s="57">
        <f t="shared" si="0"/>
        <v>32</v>
      </c>
      <c r="D27" s="57">
        <f t="shared" si="1"/>
        <v>8</v>
      </c>
      <c r="E27" s="163">
        <v>35</v>
      </c>
      <c r="F27" s="163">
        <v>32</v>
      </c>
      <c r="G27" s="163">
        <v>34</v>
      </c>
      <c r="H27" s="163">
        <v>32</v>
      </c>
      <c r="I27" s="163">
        <v>27</v>
      </c>
      <c r="J27" s="163"/>
      <c r="K27" s="149"/>
      <c r="L27" s="149"/>
      <c r="M27" s="149"/>
      <c r="N27" s="150"/>
      <c r="Q27" s="49"/>
      <c r="R27" s="49"/>
      <c r="S27" s="49"/>
    </row>
    <row r="28" spans="2:23" x14ac:dyDescent="0.2">
      <c r="B28" s="79">
        <v>22</v>
      </c>
      <c r="C28" s="57">
        <f t="shared" si="0"/>
        <v>31.8</v>
      </c>
      <c r="D28" s="57">
        <f t="shared" si="1"/>
        <v>12</v>
      </c>
      <c r="E28" s="163">
        <v>28</v>
      </c>
      <c r="F28" s="163">
        <v>33</v>
      </c>
      <c r="G28" s="163">
        <v>28</v>
      </c>
      <c r="H28" s="163">
        <v>40</v>
      </c>
      <c r="I28" s="163">
        <v>30</v>
      </c>
      <c r="J28" s="163"/>
      <c r="K28" s="149"/>
      <c r="L28" s="149"/>
      <c r="M28" s="149"/>
      <c r="N28" s="150"/>
      <c r="P28" s="137" t="s">
        <v>56</v>
      </c>
      <c r="Q28" s="12" t="s">
        <v>118</v>
      </c>
      <c r="R28" s="12"/>
      <c r="S28" s="44"/>
      <c r="T28" s="44"/>
      <c r="U28" s="12"/>
      <c r="V28" s="12"/>
      <c r="W28" s="12"/>
    </row>
    <row r="29" spans="2:23" x14ac:dyDescent="0.2">
      <c r="B29" s="79">
        <v>23</v>
      </c>
      <c r="C29" s="57">
        <f t="shared" si="0"/>
        <v>32</v>
      </c>
      <c r="D29" s="57">
        <f t="shared" si="1"/>
        <v>4</v>
      </c>
      <c r="E29" s="163">
        <v>34</v>
      </c>
      <c r="F29" s="163">
        <v>32</v>
      </c>
      <c r="G29" s="163">
        <v>32</v>
      </c>
      <c r="H29" s="163">
        <v>30</v>
      </c>
      <c r="I29" s="163">
        <v>32</v>
      </c>
      <c r="J29" s="163"/>
      <c r="K29" s="149"/>
      <c r="L29" s="149"/>
      <c r="M29" s="149"/>
      <c r="N29" s="150"/>
      <c r="P29" s="12"/>
      <c r="Q29" s="12" t="s">
        <v>119</v>
      </c>
      <c r="R29" s="12"/>
      <c r="S29" s="44"/>
      <c r="T29" s="44"/>
      <c r="U29" s="12"/>
      <c r="V29" s="12"/>
      <c r="W29" s="12"/>
    </row>
    <row r="30" spans="2:23" x14ac:dyDescent="0.2">
      <c r="B30" s="79">
        <v>24</v>
      </c>
      <c r="C30" s="57">
        <f t="shared" si="0"/>
        <v>29.4</v>
      </c>
      <c r="D30" s="57">
        <f t="shared" si="1"/>
        <v>10</v>
      </c>
      <c r="E30" s="163">
        <v>35</v>
      </c>
      <c r="F30" s="163">
        <v>25</v>
      </c>
      <c r="G30" s="163">
        <v>25</v>
      </c>
      <c r="H30" s="163">
        <v>28</v>
      </c>
      <c r="I30" s="163">
        <v>34</v>
      </c>
      <c r="J30" s="163"/>
      <c r="K30" s="149"/>
      <c r="L30" s="149"/>
      <c r="M30" s="149"/>
      <c r="N30" s="150"/>
      <c r="P30" s="12"/>
      <c r="Q30" s="12" t="s">
        <v>120</v>
      </c>
      <c r="R30" s="44"/>
      <c r="S30" s="44"/>
      <c r="T30" s="44"/>
      <c r="U30" s="12"/>
      <c r="V30" s="12"/>
      <c r="W30" s="12"/>
    </row>
    <row r="31" spans="2:23" x14ac:dyDescent="0.2">
      <c r="B31" s="79">
        <v>25</v>
      </c>
      <c r="C31" s="57">
        <f t="shared" si="0"/>
        <v>27.4</v>
      </c>
      <c r="D31" s="57">
        <f t="shared" si="1"/>
        <v>6</v>
      </c>
      <c r="E31" s="163">
        <v>28</v>
      </c>
      <c r="F31" s="163">
        <v>25</v>
      </c>
      <c r="G31" s="163">
        <v>26</v>
      </c>
      <c r="H31" s="163">
        <v>31</v>
      </c>
      <c r="I31" s="163">
        <v>27</v>
      </c>
      <c r="J31" s="163"/>
      <c r="K31" s="149"/>
      <c r="L31" s="149"/>
      <c r="M31" s="149"/>
      <c r="N31" s="150"/>
      <c r="P31" s="12"/>
      <c r="Q31" s="12"/>
      <c r="R31" s="12"/>
      <c r="S31" s="12"/>
      <c r="T31" s="12"/>
      <c r="U31" s="12"/>
      <c r="V31" s="12"/>
      <c r="W31" s="12"/>
    </row>
    <row r="32" spans="2:23" x14ac:dyDescent="0.2">
      <c r="B32" s="79">
        <v>26</v>
      </c>
      <c r="C32" s="57">
        <f t="shared" si="0"/>
        <v>32.200000000000003</v>
      </c>
      <c r="D32" s="57">
        <f t="shared" si="1"/>
        <v>7</v>
      </c>
      <c r="E32" s="163">
        <v>27</v>
      </c>
      <c r="F32" s="163">
        <v>33</v>
      </c>
      <c r="G32" s="163">
        <v>33</v>
      </c>
      <c r="H32" s="163">
        <v>34</v>
      </c>
      <c r="I32" s="163">
        <v>34</v>
      </c>
      <c r="J32" s="163"/>
      <c r="K32" s="149"/>
      <c r="L32" s="149"/>
      <c r="M32" s="149"/>
      <c r="N32" s="150"/>
      <c r="P32"/>
      <c r="Q32"/>
      <c r="R32"/>
      <c r="S32"/>
      <c r="T32" s="12"/>
      <c r="U32" s="12"/>
      <c r="V32" s="12"/>
      <c r="W32" s="12"/>
    </row>
    <row r="33" spans="2:23" x14ac:dyDescent="0.2">
      <c r="B33" s="79">
        <v>27</v>
      </c>
      <c r="C33" s="57">
        <f t="shared" si="0"/>
        <v>26</v>
      </c>
      <c r="D33" s="57">
        <f t="shared" si="1"/>
        <v>23</v>
      </c>
      <c r="E33" s="163">
        <v>33</v>
      </c>
      <c r="F33" s="163">
        <v>31</v>
      </c>
      <c r="G33" s="163">
        <v>29</v>
      </c>
      <c r="H33" s="163">
        <v>27</v>
      </c>
      <c r="I33" s="163">
        <v>10</v>
      </c>
      <c r="J33" s="163"/>
      <c r="K33" s="149"/>
      <c r="L33" s="149"/>
      <c r="M33" s="149"/>
      <c r="N33" s="150"/>
      <c r="P33"/>
      <c r="Q33"/>
      <c r="R33"/>
      <c r="S33"/>
      <c r="T33" s="12"/>
      <c r="U33" s="12"/>
      <c r="V33" s="12"/>
      <c r="W33" s="12"/>
    </row>
    <row r="34" spans="2:23" x14ac:dyDescent="0.2">
      <c r="B34" s="79">
        <v>28</v>
      </c>
      <c r="C34" s="57">
        <f t="shared" si="0"/>
        <v>31.6</v>
      </c>
      <c r="D34" s="57">
        <f t="shared" si="1"/>
        <v>6</v>
      </c>
      <c r="E34" s="163">
        <v>32</v>
      </c>
      <c r="F34" s="163">
        <v>31</v>
      </c>
      <c r="G34" s="163">
        <v>35</v>
      </c>
      <c r="H34" s="163">
        <v>31</v>
      </c>
      <c r="I34" s="163">
        <v>29</v>
      </c>
      <c r="J34" s="163"/>
      <c r="K34" s="149"/>
      <c r="L34" s="149"/>
      <c r="M34" s="149"/>
      <c r="N34" s="150"/>
      <c r="P34"/>
      <c r="Q34"/>
      <c r="R34"/>
      <c r="S34"/>
      <c r="T34" s="12"/>
      <c r="U34" s="12"/>
      <c r="V34" s="12"/>
      <c r="W34" s="12"/>
    </row>
    <row r="35" spans="2:23" x14ac:dyDescent="0.2">
      <c r="B35" s="79">
        <v>29</v>
      </c>
      <c r="C35" s="57">
        <f t="shared" si="0"/>
        <v>30.6</v>
      </c>
      <c r="D35" s="57">
        <f t="shared" si="1"/>
        <v>8</v>
      </c>
      <c r="E35" s="163">
        <v>30</v>
      </c>
      <c r="F35" s="163">
        <v>27</v>
      </c>
      <c r="G35" s="163">
        <v>35</v>
      </c>
      <c r="H35" s="163">
        <v>33</v>
      </c>
      <c r="I35" s="163">
        <v>28</v>
      </c>
      <c r="J35" s="163"/>
      <c r="K35" s="149"/>
      <c r="L35" s="149"/>
      <c r="M35" s="149"/>
      <c r="N35" s="150"/>
      <c r="P35"/>
      <c r="Q35"/>
      <c r="R35"/>
      <c r="S35"/>
      <c r="T35" s="12"/>
      <c r="U35" s="12"/>
      <c r="V35" s="12"/>
      <c r="W35" s="12"/>
    </row>
    <row r="36" spans="2:23" ht="13.5" thickBot="1" x14ac:dyDescent="0.25">
      <c r="B36" s="79">
        <v>30</v>
      </c>
      <c r="C36" s="57">
        <f t="shared" si="0"/>
        <v>28.8</v>
      </c>
      <c r="D36" s="57">
        <f t="shared" si="1"/>
        <v>8</v>
      </c>
      <c r="E36" s="164">
        <v>32</v>
      </c>
      <c r="F36" s="164">
        <v>25</v>
      </c>
      <c r="G36" s="164">
        <v>33</v>
      </c>
      <c r="H36" s="164">
        <v>25</v>
      </c>
      <c r="I36" s="164">
        <v>29</v>
      </c>
      <c r="J36" s="164"/>
      <c r="K36" s="149"/>
      <c r="L36" s="149"/>
      <c r="M36" s="149"/>
      <c r="N36" s="150"/>
      <c r="P36"/>
      <c r="Q36"/>
      <c r="R36"/>
      <c r="S36"/>
      <c r="T36" s="12"/>
      <c r="U36" s="12"/>
      <c r="V36" s="12"/>
      <c r="W36" s="12"/>
    </row>
    <row r="37" spans="2:23" x14ac:dyDescent="0.2">
      <c r="B37" s="79">
        <v>31</v>
      </c>
      <c r="C37" s="57" t="e">
        <f t="shared" si="0"/>
        <v>#N/A</v>
      </c>
      <c r="D37" s="57" t="e">
        <f t="shared" si="1"/>
        <v>#N/A</v>
      </c>
      <c r="E37" s="148"/>
      <c r="F37" s="149"/>
      <c r="G37" s="149"/>
      <c r="H37" s="149"/>
      <c r="I37" s="149"/>
      <c r="J37" s="149"/>
      <c r="K37" s="149"/>
      <c r="L37" s="149"/>
      <c r="M37" s="149"/>
      <c r="N37" s="150"/>
      <c r="P37"/>
      <c r="Q37"/>
      <c r="R37"/>
      <c r="S37"/>
      <c r="T37" s="12"/>
      <c r="U37" s="12"/>
      <c r="V37" s="12"/>
      <c r="W37" s="12"/>
    </row>
    <row r="38" spans="2:23" x14ac:dyDescent="0.2">
      <c r="B38" s="79">
        <v>32</v>
      </c>
      <c r="C38" s="57" t="e">
        <f t="shared" si="0"/>
        <v>#N/A</v>
      </c>
      <c r="D38" s="57" t="e">
        <f t="shared" si="1"/>
        <v>#N/A</v>
      </c>
      <c r="E38" s="148"/>
      <c r="F38" s="149"/>
      <c r="G38" s="149"/>
      <c r="H38" s="149"/>
      <c r="I38" s="149"/>
      <c r="J38" s="149"/>
      <c r="K38" s="149"/>
      <c r="L38" s="149"/>
      <c r="M38" s="149"/>
      <c r="N38" s="150"/>
      <c r="P38"/>
      <c r="Q38"/>
      <c r="R38"/>
      <c r="S38"/>
      <c r="T38" s="12"/>
      <c r="U38" s="12"/>
      <c r="V38" s="12"/>
      <c r="W38" s="12"/>
    </row>
    <row r="39" spans="2:23" x14ac:dyDescent="0.2">
      <c r="B39" s="79">
        <v>33</v>
      </c>
      <c r="C39" s="57" t="e">
        <f t="shared" si="0"/>
        <v>#N/A</v>
      </c>
      <c r="D39" s="57" t="e">
        <f t="shared" si="1"/>
        <v>#N/A</v>
      </c>
      <c r="E39" s="148"/>
      <c r="F39" s="149"/>
      <c r="G39" s="149"/>
      <c r="H39" s="149"/>
      <c r="I39" s="149"/>
      <c r="J39" s="149"/>
      <c r="K39" s="149"/>
      <c r="L39" s="149"/>
      <c r="M39" s="149"/>
      <c r="N39" s="150"/>
      <c r="P39"/>
      <c r="Q39"/>
      <c r="R39"/>
      <c r="S39"/>
    </row>
    <row r="40" spans="2:23" x14ac:dyDescent="0.2">
      <c r="B40" s="79">
        <v>34</v>
      </c>
      <c r="C40" s="57" t="e">
        <f t="shared" si="0"/>
        <v>#N/A</v>
      </c>
      <c r="D40" s="57" t="e">
        <f t="shared" si="1"/>
        <v>#N/A</v>
      </c>
      <c r="E40" s="148"/>
      <c r="F40" s="149"/>
      <c r="G40" s="149"/>
      <c r="H40" s="149"/>
      <c r="I40" s="149"/>
      <c r="J40" s="149"/>
      <c r="K40" s="149"/>
      <c r="L40" s="149"/>
      <c r="M40" s="149"/>
      <c r="N40" s="150"/>
      <c r="P40"/>
      <c r="Q40"/>
      <c r="R40"/>
      <c r="S40"/>
    </row>
    <row r="41" spans="2:23" x14ac:dyDescent="0.2">
      <c r="B41" s="79">
        <v>35</v>
      </c>
      <c r="C41" s="57" t="e">
        <f t="shared" si="0"/>
        <v>#N/A</v>
      </c>
      <c r="D41" s="57" t="e">
        <f t="shared" si="1"/>
        <v>#N/A</v>
      </c>
      <c r="E41" s="148"/>
      <c r="F41" s="149"/>
      <c r="G41" s="149"/>
      <c r="H41" s="149"/>
      <c r="I41" s="149"/>
      <c r="J41" s="149"/>
      <c r="K41" s="149"/>
      <c r="L41" s="149"/>
      <c r="M41" s="149"/>
      <c r="N41" s="150"/>
      <c r="P41"/>
      <c r="Q41"/>
      <c r="R41"/>
      <c r="S41"/>
    </row>
    <row r="42" spans="2:23" x14ac:dyDescent="0.2">
      <c r="B42" s="79">
        <v>36</v>
      </c>
      <c r="C42" s="57" t="e">
        <f t="shared" si="0"/>
        <v>#N/A</v>
      </c>
      <c r="D42" s="57" t="e">
        <f t="shared" si="1"/>
        <v>#N/A</v>
      </c>
      <c r="E42" s="148"/>
      <c r="F42" s="149"/>
      <c r="G42" s="149"/>
      <c r="H42" s="149"/>
      <c r="I42" s="149"/>
      <c r="J42" s="149"/>
      <c r="K42" s="149"/>
      <c r="L42" s="149"/>
      <c r="M42" s="149"/>
      <c r="N42" s="150"/>
    </row>
    <row r="43" spans="2:23" x14ac:dyDescent="0.2">
      <c r="B43" s="79">
        <v>37</v>
      </c>
      <c r="C43" s="57" t="e">
        <f t="shared" si="0"/>
        <v>#N/A</v>
      </c>
      <c r="D43" s="57" t="e">
        <f t="shared" si="1"/>
        <v>#N/A</v>
      </c>
      <c r="E43" s="148"/>
      <c r="F43" s="149"/>
      <c r="G43" s="149"/>
      <c r="H43" s="149"/>
      <c r="I43" s="149"/>
      <c r="J43" s="149"/>
      <c r="K43" s="149"/>
      <c r="L43" s="149"/>
      <c r="M43" s="149"/>
      <c r="N43" s="150"/>
    </row>
    <row r="44" spans="2:23" x14ac:dyDescent="0.2">
      <c r="B44" s="79">
        <v>38</v>
      </c>
      <c r="C44" s="57" t="e">
        <f t="shared" si="0"/>
        <v>#N/A</v>
      </c>
      <c r="D44" s="57" t="e">
        <f t="shared" si="1"/>
        <v>#N/A</v>
      </c>
      <c r="E44" s="148"/>
      <c r="F44" s="149"/>
      <c r="G44" s="149"/>
      <c r="H44" s="149"/>
      <c r="I44" s="149"/>
      <c r="J44" s="149"/>
      <c r="K44" s="149"/>
      <c r="L44" s="149"/>
      <c r="M44" s="149"/>
      <c r="N44" s="150"/>
    </row>
    <row r="45" spans="2:23" x14ac:dyDescent="0.2">
      <c r="B45" s="79">
        <v>39</v>
      </c>
      <c r="C45" s="57" t="e">
        <f t="shared" si="0"/>
        <v>#N/A</v>
      </c>
      <c r="D45" s="57" t="e">
        <f t="shared" si="1"/>
        <v>#N/A</v>
      </c>
      <c r="E45" s="148"/>
      <c r="F45" s="149"/>
      <c r="G45" s="149"/>
      <c r="H45" s="149"/>
      <c r="I45" s="149"/>
      <c r="J45" s="149"/>
      <c r="K45" s="149"/>
      <c r="L45" s="149"/>
      <c r="M45" s="149"/>
      <c r="N45" s="150"/>
    </row>
    <row r="46" spans="2:23" x14ac:dyDescent="0.2">
      <c r="B46" s="79">
        <v>40</v>
      </c>
      <c r="C46" s="57" t="e">
        <f t="shared" si="0"/>
        <v>#N/A</v>
      </c>
      <c r="D46" s="57" t="e">
        <f t="shared" si="1"/>
        <v>#N/A</v>
      </c>
      <c r="E46" s="148"/>
      <c r="F46" s="149"/>
      <c r="G46" s="149"/>
      <c r="H46" s="149"/>
      <c r="I46" s="149"/>
      <c r="J46" s="149"/>
      <c r="K46" s="149"/>
      <c r="L46" s="149"/>
      <c r="M46" s="149"/>
      <c r="N46" s="150"/>
    </row>
    <row r="47" spans="2:23" x14ac:dyDescent="0.2">
      <c r="B47" s="79">
        <v>41</v>
      </c>
      <c r="C47" s="57" t="e">
        <f t="shared" si="0"/>
        <v>#N/A</v>
      </c>
      <c r="D47" s="57" t="e">
        <f t="shared" si="1"/>
        <v>#N/A</v>
      </c>
      <c r="E47" s="148"/>
      <c r="F47" s="149"/>
      <c r="G47" s="149"/>
      <c r="H47" s="149"/>
      <c r="I47" s="149"/>
      <c r="J47" s="149"/>
      <c r="K47" s="149"/>
      <c r="L47" s="149"/>
      <c r="M47" s="149"/>
      <c r="N47" s="150"/>
    </row>
    <row r="48" spans="2:23" x14ac:dyDescent="0.2">
      <c r="B48" s="79">
        <v>42</v>
      </c>
      <c r="C48" s="57" t="e">
        <f t="shared" si="0"/>
        <v>#N/A</v>
      </c>
      <c r="D48" s="57" t="e">
        <f t="shared" si="1"/>
        <v>#N/A</v>
      </c>
      <c r="E48" s="148"/>
      <c r="F48" s="149"/>
      <c r="G48" s="149"/>
      <c r="H48" s="149"/>
      <c r="I48" s="149"/>
      <c r="J48" s="149"/>
      <c r="K48" s="149"/>
      <c r="L48" s="149"/>
      <c r="M48" s="149"/>
      <c r="N48" s="150"/>
    </row>
    <row r="49" spans="2:14" x14ac:dyDescent="0.2">
      <c r="B49" s="79">
        <v>43</v>
      </c>
      <c r="C49" s="57" t="e">
        <f t="shared" si="0"/>
        <v>#N/A</v>
      </c>
      <c r="D49" s="57" t="e">
        <f t="shared" si="1"/>
        <v>#N/A</v>
      </c>
      <c r="E49" s="148"/>
      <c r="F49" s="149"/>
      <c r="G49" s="149"/>
      <c r="H49" s="149"/>
      <c r="I49" s="149"/>
      <c r="J49" s="149"/>
      <c r="K49" s="149"/>
      <c r="L49" s="149"/>
      <c r="M49" s="149"/>
      <c r="N49" s="150"/>
    </row>
    <row r="50" spans="2:14" x14ac:dyDescent="0.2">
      <c r="B50" s="79">
        <v>44</v>
      </c>
      <c r="C50" s="57" t="e">
        <f t="shared" si="0"/>
        <v>#N/A</v>
      </c>
      <c r="D50" s="57" t="e">
        <f t="shared" si="1"/>
        <v>#N/A</v>
      </c>
      <c r="E50" s="148"/>
      <c r="F50" s="149"/>
      <c r="G50" s="149"/>
      <c r="H50" s="149"/>
      <c r="I50" s="149"/>
      <c r="J50" s="149"/>
      <c r="K50" s="149"/>
      <c r="L50" s="149"/>
      <c r="M50" s="149"/>
      <c r="N50" s="150"/>
    </row>
    <row r="51" spans="2:14" x14ac:dyDescent="0.2">
      <c r="B51" s="79">
        <v>45</v>
      </c>
      <c r="C51" s="57" t="e">
        <f t="shared" si="0"/>
        <v>#N/A</v>
      </c>
      <c r="D51" s="57" t="e">
        <f t="shared" si="1"/>
        <v>#N/A</v>
      </c>
      <c r="E51" s="148"/>
      <c r="F51" s="149"/>
      <c r="G51" s="149"/>
      <c r="H51" s="149"/>
      <c r="I51" s="149"/>
      <c r="J51" s="149"/>
      <c r="K51" s="149"/>
      <c r="L51" s="149"/>
      <c r="M51" s="149"/>
      <c r="N51" s="150"/>
    </row>
    <row r="52" spans="2:14" x14ac:dyDescent="0.2">
      <c r="B52" s="79">
        <v>46</v>
      </c>
      <c r="C52" s="57" t="e">
        <f t="shared" si="0"/>
        <v>#N/A</v>
      </c>
      <c r="D52" s="57" t="e">
        <f t="shared" si="1"/>
        <v>#N/A</v>
      </c>
      <c r="E52" s="148"/>
      <c r="F52" s="149"/>
      <c r="G52" s="149"/>
      <c r="H52" s="149"/>
      <c r="I52" s="149"/>
      <c r="J52" s="149"/>
      <c r="K52" s="149"/>
      <c r="L52" s="149"/>
      <c r="M52" s="149"/>
      <c r="N52" s="150"/>
    </row>
    <row r="53" spans="2:14" x14ac:dyDescent="0.2">
      <c r="B53" s="79">
        <v>47</v>
      </c>
      <c r="C53" s="57" t="e">
        <f t="shared" si="0"/>
        <v>#N/A</v>
      </c>
      <c r="D53" s="57" t="e">
        <f t="shared" si="1"/>
        <v>#N/A</v>
      </c>
      <c r="E53" s="148"/>
      <c r="F53" s="149"/>
      <c r="G53" s="149"/>
      <c r="H53" s="149"/>
      <c r="I53" s="149"/>
      <c r="J53" s="149"/>
      <c r="K53" s="149"/>
      <c r="L53" s="149"/>
      <c r="M53" s="149"/>
      <c r="N53" s="150"/>
    </row>
    <row r="54" spans="2:14" x14ac:dyDescent="0.2">
      <c r="B54" s="79">
        <v>48</v>
      </c>
      <c r="C54" s="57" t="e">
        <f t="shared" si="0"/>
        <v>#N/A</v>
      </c>
      <c r="D54" s="57" t="e">
        <f t="shared" si="1"/>
        <v>#N/A</v>
      </c>
      <c r="E54" s="148"/>
      <c r="F54" s="149"/>
      <c r="G54" s="149"/>
      <c r="H54" s="149"/>
      <c r="I54" s="149"/>
      <c r="J54" s="149"/>
      <c r="K54" s="149"/>
      <c r="L54" s="149"/>
      <c r="M54" s="149"/>
      <c r="N54" s="150"/>
    </row>
    <row r="55" spans="2:14" x14ac:dyDescent="0.2">
      <c r="B55" s="79">
        <v>49</v>
      </c>
      <c r="C55" s="57" t="e">
        <f t="shared" si="0"/>
        <v>#N/A</v>
      </c>
      <c r="D55" s="57" t="e">
        <f t="shared" si="1"/>
        <v>#N/A</v>
      </c>
      <c r="E55" s="148"/>
      <c r="F55" s="149"/>
      <c r="G55" s="149"/>
      <c r="H55" s="149"/>
      <c r="I55" s="149"/>
      <c r="J55" s="149"/>
      <c r="K55" s="149"/>
      <c r="L55" s="149"/>
      <c r="M55" s="149"/>
      <c r="N55" s="150"/>
    </row>
    <row r="56" spans="2:14" x14ac:dyDescent="0.2">
      <c r="B56" s="79">
        <v>50</v>
      </c>
      <c r="C56" s="57" t="e">
        <f t="shared" si="0"/>
        <v>#N/A</v>
      </c>
      <c r="D56" s="57" t="e">
        <f t="shared" si="1"/>
        <v>#N/A</v>
      </c>
      <c r="E56" s="148"/>
      <c r="F56" s="149"/>
      <c r="G56" s="149"/>
      <c r="H56" s="149"/>
      <c r="I56" s="149"/>
      <c r="J56" s="149"/>
      <c r="K56" s="149"/>
      <c r="L56" s="149"/>
      <c r="M56" s="149"/>
      <c r="N56" s="150"/>
    </row>
    <row r="57" spans="2:14" x14ac:dyDescent="0.2">
      <c r="B57" s="79">
        <v>51</v>
      </c>
      <c r="C57" s="57" t="e">
        <f t="shared" si="0"/>
        <v>#N/A</v>
      </c>
      <c r="D57" s="57" t="e">
        <f t="shared" si="1"/>
        <v>#N/A</v>
      </c>
      <c r="E57" s="148"/>
      <c r="F57" s="149"/>
      <c r="G57" s="149"/>
      <c r="H57" s="149"/>
      <c r="I57" s="149"/>
      <c r="J57" s="149"/>
      <c r="K57" s="149"/>
      <c r="L57" s="149"/>
      <c r="M57" s="149"/>
      <c r="N57" s="150"/>
    </row>
    <row r="58" spans="2:14" x14ac:dyDescent="0.2">
      <c r="B58" s="79">
        <v>52</v>
      </c>
      <c r="C58" s="57" t="e">
        <f t="shared" si="0"/>
        <v>#N/A</v>
      </c>
      <c r="D58" s="57" t="e">
        <f t="shared" si="1"/>
        <v>#N/A</v>
      </c>
      <c r="E58" s="148"/>
      <c r="F58" s="149"/>
      <c r="G58" s="149"/>
      <c r="H58" s="149"/>
      <c r="I58" s="149"/>
      <c r="J58" s="149"/>
      <c r="K58" s="149"/>
      <c r="L58" s="149"/>
      <c r="M58" s="149"/>
      <c r="N58" s="150"/>
    </row>
    <row r="59" spans="2:14" x14ac:dyDescent="0.2">
      <c r="B59" s="79">
        <v>53</v>
      </c>
      <c r="C59" s="57" t="e">
        <f t="shared" si="0"/>
        <v>#N/A</v>
      </c>
      <c r="D59" s="57" t="e">
        <f t="shared" si="1"/>
        <v>#N/A</v>
      </c>
      <c r="E59" s="148"/>
      <c r="F59" s="149"/>
      <c r="G59" s="149"/>
      <c r="H59" s="149"/>
      <c r="I59" s="149"/>
      <c r="J59" s="149"/>
      <c r="K59" s="149"/>
      <c r="L59" s="149"/>
      <c r="M59" s="149"/>
      <c r="N59" s="150"/>
    </row>
    <row r="60" spans="2:14" x14ac:dyDescent="0.2">
      <c r="B60" s="79">
        <v>54</v>
      </c>
      <c r="C60" s="57" t="e">
        <f t="shared" si="0"/>
        <v>#N/A</v>
      </c>
      <c r="D60" s="57" t="e">
        <f t="shared" si="1"/>
        <v>#N/A</v>
      </c>
      <c r="E60" s="148"/>
      <c r="F60" s="149"/>
      <c r="G60" s="149"/>
      <c r="H60" s="149"/>
      <c r="I60" s="149"/>
      <c r="J60" s="149"/>
      <c r="K60" s="149"/>
      <c r="L60" s="149"/>
      <c r="M60" s="149"/>
      <c r="N60" s="150"/>
    </row>
    <row r="61" spans="2:14" x14ac:dyDescent="0.2">
      <c r="B61" s="79">
        <v>55</v>
      </c>
      <c r="C61" s="57" t="e">
        <f t="shared" si="0"/>
        <v>#N/A</v>
      </c>
      <c r="D61" s="57" t="e">
        <f t="shared" si="1"/>
        <v>#N/A</v>
      </c>
      <c r="E61" s="148"/>
      <c r="F61" s="149"/>
      <c r="G61" s="149"/>
      <c r="H61" s="149"/>
      <c r="I61" s="149"/>
      <c r="J61" s="149"/>
      <c r="K61" s="149"/>
      <c r="L61" s="149"/>
      <c r="M61" s="149"/>
      <c r="N61" s="150"/>
    </row>
    <row r="62" spans="2:14" x14ac:dyDescent="0.2">
      <c r="B62" s="79">
        <v>56</v>
      </c>
      <c r="C62" s="57" t="e">
        <f t="shared" si="0"/>
        <v>#N/A</v>
      </c>
      <c r="D62" s="57" t="e">
        <f t="shared" si="1"/>
        <v>#N/A</v>
      </c>
      <c r="E62" s="148"/>
      <c r="F62" s="149"/>
      <c r="G62" s="149"/>
      <c r="H62" s="149"/>
      <c r="I62" s="149"/>
      <c r="J62" s="149"/>
      <c r="K62" s="149"/>
      <c r="L62" s="149"/>
      <c r="M62" s="149"/>
      <c r="N62" s="150"/>
    </row>
    <row r="63" spans="2:14" x14ac:dyDescent="0.2">
      <c r="B63" s="79">
        <v>57</v>
      </c>
      <c r="C63" s="57" t="e">
        <f t="shared" si="0"/>
        <v>#N/A</v>
      </c>
      <c r="D63" s="57" t="e">
        <f t="shared" si="1"/>
        <v>#N/A</v>
      </c>
      <c r="E63" s="148"/>
      <c r="F63" s="149"/>
      <c r="G63" s="149"/>
      <c r="H63" s="149"/>
      <c r="I63" s="149"/>
      <c r="J63" s="149"/>
      <c r="K63" s="149"/>
      <c r="L63" s="149"/>
      <c r="M63" s="149"/>
      <c r="N63" s="150"/>
    </row>
    <row r="64" spans="2:14" x14ac:dyDescent="0.2">
      <c r="B64" s="79">
        <v>58</v>
      </c>
      <c r="C64" s="57" t="e">
        <f t="shared" si="0"/>
        <v>#N/A</v>
      </c>
      <c r="D64" s="57" t="e">
        <f t="shared" si="1"/>
        <v>#N/A</v>
      </c>
      <c r="E64" s="148"/>
      <c r="F64" s="149"/>
      <c r="G64" s="149"/>
      <c r="H64" s="149"/>
      <c r="I64" s="149"/>
      <c r="J64" s="149"/>
      <c r="K64" s="149"/>
      <c r="L64" s="149"/>
      <c r="M64" s="149"/>
      <c r="N64" s="150"/>
    </row>
    <row r="65" spans="2:14" x14ac:dyDescent="0.2">
      <c r="B65" s="79">
        <v>59</v>
      </c>
      <c r="C65" s="57" t="e">
        <f t="shared" si="0"/>
        <v>#N/A</v>
      </c>
      <c r="D65" s="57" t="e">
        <f t="shared" si="1"/>
        <v>#N/A</v>
      </c>
      <c r="E65" s="148"/>
      <c r="F65" s="149"/>
      <c r="G65" s="149"/>
      <c r="H65" s="149"/>
      <c r="I65" s="149"/>
      <c r="J65" s="149"/>
      <c r="K65" s="149"/>
      <c r="L65" s="149"/>
      <c r="M65" s="149"/>
      <c r="N65" s="150"/>
    </row>
    <row r="66" spans="2:14" x14ac:dyDescent="0.2">
      <c r="B66" s="79">
        <v>60</v>
      </c>
      <c r="C66" s="57" t="e">
        <f t="shared" si="0"/>
        <v>#N/A</v>
      </c>
      <c r="D66" s="57" t="e">
        <f t="shared" si="1"/>
        <v>#N/A</v>
      </c>
      <c r="E66" s="148"/>
      <c r="F66" s="149"/>
      <c r="G66" s="149"/>
      <c r="H66" s="149"/>
      <c r="I66" s="149"/>
      <c r="J66" s="149"/>
      <c r="K66" s="149"/>
      <c r="L66" s="149"/>
      <c r="M66" s="149"/>
      <c r="N66" s="150"/>
    </row>
    <row r="67" spans="2:14" x14ac:dyDescent="0.2">
      <c r="B67" s="79">
        <v>61</v>
      </c>
      <c r="C67" s="57" t="e">
        <f t="shared" si="0"/>
        <v>#N/A</v>
      </c>
      <c r="D67" s="57" t="e">
        <f t="shared" si="1"/>
        <v>#N/A</v>
      </c>
      <c r="E67" s="148"/>
      <c r="F67" s="149"/>
      <c r="G67" s="149"/>
      <c r="H67" s="149"/>
      <c r="I67" s="149"/>
      <c r="J67" s="149"/>
      <c r="K67" s="149"/>
      <c r="L67" s="149"/>
      <c r="M67" s="149"/>
      <c r="N67" s="150"/>
    </row>
    <row r="68" spans="2:14" x14ac:dyDescent="0.2">
      <c r="B68" s="79">
        <v>62</v>
      </c>
      <c r="C68" s="57" t="e">
        <f t="shared" si="0"/>
        <v>#N/A</v>
      </c>
      <c r="D68" s="57" t="e">
        <f t="shared" si="1"/>
        <v>#N/A</v>
      </c>
      <c r="E68" s="148"/>
      <c r="F68" s="149"/>
      <c r="G68" s="149"/>
      <c r="H68" s="149"/>
      <c r="I68" s="149"/>
      <c r="J68" s="149"/>
      <c r="K68" s="149"/>
      <c r="L68" s="149"/>
      <c r="M68" s="149"/>
      <c r="N68" s="150"/>
    </row>
    <row r="69" spans="2:14" x14ac:dyDescent="0.2">
      <c r="B69" s="79">
        <v>63</v>
      </c>
      <c r="C69" s="57" t="e">
        <f t="shared" si="0"/>
        <v>#N/A</v>
      </c>
      <c r="D69" s="57" t="e">
        <f t="shared" si="1"/>
        <v>#N/A</v>
      </c>
      <c r="E69" s="148"/>
      <c r="F69" s="149"/>
      <c r="G69" s="149"/>
      <c r="H69" s="149"/>
      <c r="I69" s="149"/>
      <c r="J69" s="149"/>
      <c r="K69" s="149"/>
      <c r="L69" s="149"/>
      <c r="M69" s="149"/>
      <c r="N69" s="150"/>
    </row>
    <row r="70" spans="2:14" x14ac:dyDescent="0.2">
      <c r="B70" s="79">
        <v>64</v>
      </c>
      <c r="C70" s="57" t="e">
        <f t="shared" si="0"/>
        <v>#N/A</v>
      </c>
      <c r="D70" s="57" t="e">
        <f t="shared" si="1"/>
        <v>#N/A</v>
      </c>
      <c r="E70" s="148"/>
      <c r="F70" s="149"/>
      <c r="G70" s="149"/>
      <c r="H70" s="149"/>
      <c r="I70" s="149"/>
      <c r="J70" s="149"/>
      <c r="K70" s="149"/>
      <c r="L70" s="149"/>
      <c r="M70" s="149"/>
      <c r="N70" s="150"/>
    </row>
    <row r="71" spans="2:14" x14ac:dyDescent="0.2">
      <c r="B71" s="79">
        <v>65</v>
      </c>
      <c r="C71" s="57" t="e">
        <f t="shared" si="0"/>
        <v>#N/A</v>
      </c>
      <c r="D71" s="57" t="e">
        <f t="shared" si="1"/>
        <v>#N/A</v>
      </c>
      <c r="E71" s="148"/>
      <c r="F71" s="149"/>
      <c r="G71" s="149"/>
      <c r="H71" s="149"/>
      <c r="I71" s="149"/>
      <c r="J71" s="149"/>
      <c r="K71" s="149"/>
      <c r="L71" s="149"/>
      <c r="M71" s="149"/>
      <c r="N71" s="150"/>
    </row>
    <row r="72" spans="2:14" x14ac:dyDescent="0.2">
      <c r="B72" s="79">
        <v>66</v>
      </c>
      <c r="C72" s="57" t="e">
        <f t="shared" ref="C72:C106" si="2">IF(COUNT(E72:N72)&gt;0,AVERAGE(E72:N72),#N/A)</f>
        <v>#N/A</v>
      </c>
      <c r="D72" s="57" t="e">
        <f t="shared" ref="D72:D106" si="3">IF(COUNT(E72:N72)&gt;0,MAX(E72:N72)-MIN(E72:N72),#N/A)</f>
        <v>#N/A</v>
      </c>
      <c r="E72" s="148"/>
      <c r="F72" s="149"/>
      <c r="G72" s="149"/>
      <c r="H72" s="149"/>
      <c r="I72" s="149"/>
      <c r="J72" s="149"/>
      <c r="K72" s="149"/>
      <c r="L72" s="149"/>
      <c r="M72" s="149"/>
      <c r="N72" s="150"/>
    </row>
    <row r="73" spans="2:14" x14ac:dyDescent="0.2">
      <c r="B73" s="79">
        <v>67</v>
      </c>
      <c r="C73" s="57" t="e">
        <f t="shared" si="2"/>
        <v>#N/A</v>
      </c>
      <c r="D73" s="57" t="e">
        <f t="shared" si="3"/>
        <v>#N/A</v>
      </c>
      <c r="E73" s="148"/>
      <c r="F73" s="149"/>
      <c r="G73" s="149"/>
      <c r="H73" s="149"/>
      <c r="I73" s="149"/>
      <c r="J73" s="149"/>
      <c r="K73" s="149"/>
      <c r="L73" s="149"/>
      <c r="M73" s="149"/>
      <c r="N73" s="150"/>
    </row>
    <row r="74" spans="2:14" x14ac:dyDescent="0.2">
      <c r="B74" s="79">
        <v>68</v>
      </c>
      <c r="C74" s="57" t="e">
        <f t="shared" si="2"/>
        <v>#N/A</v>
      </c>
      <c r="D74" s="57" t="e">
        <f t="shared" si="3"/>
        <v>#N/A</v>
      </c>
      <c r="E74" s="148"/>
      <c r="F74" s="149"/>
      <c r="G74" s="149"/>
      <c r="H74" s="149"/>
      <c r="I74" s="149"/>
      <c r="J74" s="149"/>
      <c r="K74" s="149"/>
      <c r="L74" s="149"/>
      <c r="M74" s="149"/>
      <c r="N74" s="150"/>
    </row>
    <row r="75" spans="2:14" x14ac:dyDescent="0.2">
      <c r="B75" s="79">
        <v>69</v>
      </c>
      <c r="C75" s="57" t="e">
        <f t="shared" si="2"/>
        <v>#N/A</v>
      </c>
      <c r="D75" s="57" t="e">
        <f t="shared" si="3"/>
        <v>#N/A</v>
      </c>
      <c r="E75" s="148"/>
      <c r="F75" s="149"/>
      <c r="G75" s="149"/>
      <c r="H75" s="149"/>
      <c r="I75" s="149"/>
      <c r="J75" s="149"/>
      <c r="K75" s="149"/>
      <c r="L75" s="149"/>
      <c r="M75" s="149"/>
      <c r="N75" s="150"/>
    </row>
    <row r="76" spans="2:14" x14ac:dyDescent="0.2">
      <c r="B76" s="79">
        <v>70</v>
      </c>
      <c r="C76" s="57" t="e">
        <f t="shared" si="2"/>
        <v>#N/A</v>
      </c>
      <c r="D76" s="57" t="e">
        <f t="shared" si="3"/>
        <v>#N/A</v>
      </c>
      <c r="E76" s="148"/>
      <c r="F76" s="149"/>
      <c r="G76" s="149"/>
      <c r="H76" s="149"/>
      <c r="I76" s="149"/>
      <c r="J76" s="149"/>
      <c r="K76" s="149"/>
      <c r="L76" s="149"/>
      <c r="M76" s="149"/>
      <c r="N76" s="150"/>
    </row>
    <row r="77" spans="2:14" x14ac:dyDescent="0.2">
      <c r="B77" s="79">
        <v>71</v>
      </c>
      <c r="C77" s="57" t="e">
        <f t="shared" si="2"/>
        <v>#N/A</v>
      </c>
      <c r="D77" s="57" t="e">
        <f t="shared" si="3"/>
        <v>#N/A</v>
      </c>
      <c r="E77" s="148"/>
      <c r="F77" s="149"/>
      <c r="G77" s="149"/>
      <c r="H77" s="149"/>
      <c r="I77" s="149"/>
      <c r="J77" s="149"/>
      <c r="K77" s="149"/>
      <c r="L77" s="149"/>
      <c r="M77" s="149"/>
      <c r="N77" s="150"/>
    </row>
    <row r="78" spans="2:14" x14ac:dyDescent="0.2">
      <c r="B78" s="79">
        <v>72</v>
      </c>
      <c r="C78" s="57" t="e">
        <f t="shared" si="2"/>
        <v>#N/A</v>
      </c>
      <c r="D78" s="57" t="e">
        <f t="shared" si="3"/>
        <v>#N/A</v>
      </c>
      <c r="E78" s="148"/>
      <c r="F78" s="149"/>
      <c r="G78" s="149"/>
      <c r="H78" s="149"/>
      <c r="I78" s="149"/>
      <c r="J78" s="149"/>
      <c r="K78" s="149"/>
      <c r="L78" s="149"/>
      <c r="M78" s="149"/>
      <c r="N78" s="150"/>
    </row>
    <row r="79" spans="2:14" x14ac:dyDescent="0.2">
      <c r="B79" s="79">
        <v>73</v>
      </c>
      <c r="C79" s="57" t="e">
        <f t="shared" si="2"/>
        <v>#N/A</v>
      </c>
      <c r="D79" s="57" t="e">
        <f t="shared" si="3"/>
        <v>#N/A</v>
      </c>
      <c r="E79" s="148"/>
      <c r="F79" s="149"/>
      <c r="G79" s="149"/>
      <c r="H79" s="149"/>
      <c r="I79" s="149"/>
      <c r="J79" s="149"/>
      <c r="K79" s="149"/>
      <c r="L79" s="149"/>
      <c r="M79" s="149"/>
      <c r="N79" s="150"/>
    </row>
    <row r="80" spans="2:14" x14ac:dyDescent="0.2">
      <c r="B80" s="79">
        <v>74</v>
      </c>
      <c r="C80" s="57" t="e">
        <f t="shared" si="2"/>
        <v>#N/A</v>
      </c>
      <c r="D80" s="57" t="e">
        <f t="shared" si="3"/>
        <v>#N/A</v>
      </c>
      <c r="E80" s="148"/>
      <c r="F80" s="149"/>
      <c r="G80" s="149"/>
      <c r="H80" s="149"/>
      <c r="I80" s="149"/>
      <c r="J80" s="149"/>
      <c r="K80" s="149"/>
      <c r="L80" s="149"/>
      <c r="M80" s="149"/>
      <c r="N80" s="150"/>
    </row>
    <row r="81" spans="2:14" x14ac:dyDescent="0.2">
      <c r="B81" s="79">
        <v>75</v>
      </c>
      <c r="C81" s="57" t="e">
        <f t="shared" si="2"/>
        <v>#N/A</v>
      </c>
      <c r="D81" s="57" t="e">
        <f t="shared" si="3"/>
        <v>#N/A</v>
      </c>
      <c r="E81" s="148"/>
      <c r="F81" s="149"/>
      <c r="G81" s="149"/>
      <c r="H81" s="149"/>
      <c r="I81" s="149"/>
      <c r="J81" s="149"/>
      <c r="K81" s="149"/>
      <c r="L81" s="149"/>
      <c r="M81" s="149"/>
      <c r="N81" s="150"/>
    </row>
    <row r="82" spans="2:14" x14ac:dyDescent="0.2">
      <c r="B82" s="79">
        <v>76</v>
      </c>
      <c r="C82" s="57" t="e">
        <f t="shared" si="2"/>
        <v>#N/A</v>
      </c>
      <c r="D82" s="57" t="e">
        <f t="shared" si="3"/>
        <v>#N/A</v>
      </c>
      <c r="E82" s="148"/>
      <c r="F82" s="149"/>
      <c r="G82" s="149"/>
      <c r="H82" s="149"/>
      <c r="I82" s="149"/>
      <c r="J82" s="149"/>
      <c r="K82" s="149"/>
      <c r="L82" s="149"/>
      <c r="M82" s="149"/>
      <c r="N82" s="150"/>
    </row>
    <row r="83" spans="2:14" x14ac:dyDescent="0.2">
      <c r="B83" s="79">
        <v>77</v>
      </c>
      <c r="C83" s="57" t="e">
        <f t="shared" si="2"/>
        <v>#N/A</v>
      </c>
      <c r="D83" s="57" t="e">
        <f t="shared" si="3"/>
        <v>#N/A</v>
      </c>
      <c r="E83" s="148"/>
      <c r="F83" s="149"/>
      <c r="G83" s="149"/>
      <c r="H83" s="149"/>
      <c r="I83" s="149"/>
      <c r="J83" s="149"/>
      <c r="K83" s="149"/>
      <c r="L83" s="149"/>
      <c r="M83" s="149"/>
      <c r="N83" s="150"/>
    </row>
    <row r="84" spans="2:14" x14ac:dyDescent="0.2">
      <c r="B84" s="79">
        <v>78</v>
      </c>
      <c r="C84" s="57" t="e">
        <f t="shared" si="2"/>
        <v>#N/A</v>
      </c>
      <c r="D84" s="57" t="e">
        <f t="shared" si="3"/>
        <v>#N/A</v>
      </c>
      <c r="E84" s="148"/>
      <c r="F84" s="149"/>
      <c r="G84" s="149"/>
      <c r="H84" s="149"/>
      <c r="I84" s="149"/>
      <c r="J84" s="149"/>
      <c r="K84" s="149"/>
      <c r="L84" s="149"/>
      <c r="M84" s="149"/>
      <c r="N84" s="150"/>
    </row>
    <row r="85" spans="2:14" x14ac:dyDescent="0.2">
      <c r="B85" s="79">
        <v>79</v>
      </c>
      <c r="C85" s="57" t="e">
        <f t="shared" si="2"/>
        <v>#N/A</v>
      </c>
      <c r="D85" s="57" t="e">
        <f t="shared" si="3"/>
        <v>#N/A</v>
      </c>
      <c r="E85" s="148"/>
      <c r="F85" s="149"/>
      <c r="G85" s="149"/>
      <c r="H85" s="149"/>
      <c r="I85" s="149"/>
      <c r="J85" s="149"/>
      <c r="K85" s="149"/>
      <c r="L85" s="149"/>
      <c r="M85" s="149"/>
      <c r="N85" s="150"/>
    </row>
    <row r="86" spans="2:14" x14ac:dyDescent="0.2">
      <c r="B86" s="79">
        <v>80</v>
      </c>
      <c r="C86" s="57" t="e">
        <f t="shared" si="2"/>
        <v>#N/A</v>
      </c>
      <c r="D86" s="57" t="e">
        <f t="shared" si="3"/>
        <v>#N/A</v>
      </c>
      <c r="E86" s="148"/>
      <c r="F86" s="149"/>
      <c r="G86" s="149"/>
      <c r="H86" s="149"/>
      <c r="I86" s="149"/>
      <c r="J86" s="149"/>
      <c r="K86" s="149"/>
      <c r="L86" s="149"/>
      <c r="M86" s="149"/>
      <c r="N86" s="150"/>
    </row>
    <row r="87" spans="2:14" x14ac:dyDescent="0.2">
      <c r="B87" s="79">
        <v>81</v>
      </c>
      <c r="C87" s="57" t="e">
        <f t="shared" si="2"/>
        <v>#N/A</v>
      </c>
      <c r="D87" s="57" t="e">
        <f t="shared" si="3"/>
        <v>#N/A</v>
      </c>
      <c r="E87" s="148"/>
      <c r="F87" s="149"/>
      <c r="G87" s="149"/>
      <c r="H87" s="149"/>
      <c r="I87" s="149"/>
      <c r="J87" s="149"/>
      <c r="K87" s="149"/>
      <c r="L87" s="149"/>
      <c r="M87" s="149"/>
      <c r="N87" s="150"/>
    </row>
    <row r="88" spans="2:14" x14ac:dyDescent="0.2">
      <c r="B88" s="79">
        <v>82</v>
      </c>
      <c r="C88" s="57" t="e">
        <f t="shared" si="2"/>
        <v>#N/A</v>
      </c>
      <c r="D88" s="57" t="e">
        <f t="shared" si="3"/>
        <v>#N/A</v>
      </c>
      <c r="E88" s="148"/>
      <c r="F88" s="149"/>
      <c r="G88" s="149"/>
      <c r="H88" s="149"/>
      <c r="I88" s="149"/>
      <c r="J88" s="149"/>
      <c r="K88" s="149"/>
      <c r="L88" s="149"/>
      <c r="M88" s="149"/>
      <c r="N88" s="150"/>
    </row>
    <row r="89" spans="2:14" x14ac:dyDescent="0.2">
      <c r="B89" s="79">
        <v>83</v>
      </c>
      <c r="C89" s="57" t="e">
        <f t="shared" si="2"/>
        <v>#N/A</v>
      </c>
      <c r="D89" s="57" t="e">
        <f t="shared" si="3"/>
        <v>#N/A</v>
      </c>
      <c r="E89" s="148"/>
      <c r="F89" s="149"/>
      <c r="G89" s="149"/>
      <c r="H89" s="149"/>
      <c r="I89" s="149"/>
      <c r="J89" s="149"/>
      <c r="K89" s="149"/>
      <c r="L89" s="149"/>
      <c r="M89" s="149"/>
      <c r="N89" s="150"/>
    </row>
    <row r="90" spans="2:14" x14ac:dyDescent="0.2">
      <c r="B90" s="79">
        <v>84</v>
      </c>
      <c r="C90" s="57" t="e">
        <f t="shared" si="2"/>
        <v>#N/A</v>
      </c>
      <c r="D90" s="57" t="e">
        <f t="shared" si="3"/>
        <v>#N/A</v>
      </c>
      <c r="E90" s="148"/>
      <c r="F90" s="149"/>
      <c r="G90" s="149"/>
      <c r="H90" s="149"/>
      <c r="I90" s="149"/>
      <c r="J90" s="149"/>
      <c r="K90" s="149"/>
      <c r="L90" s="149"/>
      <c r="M90" s="149"/>
      <c r="N90" s="150"/>
    </row>
    <row r="91" spans="2:14" x14ac:dyDescent="0.2">
      <c r="B91" s="79">
        <v>85</v>
      </c>
      <c r="C91" s="57" t="e">
        <f t="shared" si="2"/>
        <v>#N/A</v>
      </c>
      <c r="D91" s="57" t="e">
        <f t="shared" si="3"/>
        <v>#N/A</v>
      </c>
      <c r="E91" s="148"/>
      <c r="F91" s="149"/>
      <c r="G91" s="149"/>
      <c r="H91" s="149"/>
      <c r="I91" s="149"/>
      <c r="J91" s="149"/>
      <c r="K91" s="149"/>
      <c r="L91" s="149"/>
      <c r="M91" s="149"/>
      <c r="N91" s="150"/>
    </row>
    <row r="92" spans="2:14" x14ac:dyDescent="0.2">
      <c r="B92" s="79">
        <v>86</v>
      </c>
      <c r="C92" s="57" t="e">
        <f t="shared" si="2"/>
        <v>#N/A</v>
      </c>
      <c r="D92" s="57" t="e">
        <f t="shared" si="3"/>
        <v>#N/A</v>
      </c>
      <c r="E92" s="148"/>
      <c r="F92" s="149"/>
      <c r="G92" s="149"/>
      <c r="H92" s="149"/>
      <c r="I92" s="149"/>
      <c r="J92" s="149"/>
      <c r="K92" s="149"/>
      <c r="L92" s="149"/>
      <c r="M92" s="149"/>
      <c r="N92" s="150"/>
    </row>
    <row r="93" spans="2:14" x14ac:dyDescent="0.2">
      <c r="B93" s="79">
        <v>87</v>
      </c>
      <c r="C93" s="57" t="e">
        <f t="shared" si="2"/>
        <v>#N/A</v>
      </c>
      <c r="D93" s="57" t="e">
        <f t="shared" si="3"/>
        <v>#N/A</v>
      </c>
      <c r="E93" s="148"/>
      <c r="F93" s="149"/>
      <c r="G93" s="149"/>
      <c r="H93" s="149"/>
      <c r="I93" s="149"/>
      <c r="J93" s="149"/>
      <c r="K93" s="149"/>
      <c r="L93" s="149"/>
      <c r="M93" s="149"/>
      <c r="N93" s="150"/>
    </row>
    <row r="94" spans="2:14" x14ac:dyDescent="0.2">
      <c r="B94" s="79">
        <v>88</v>
      </c>
      <c r="C94" s="57" t="e">
        <f t="shared" si="2"/>
        <v>#N/A</v>
      </c>
      <c r="D94" s="57" t="e">
        <f t="shared" si="3"/>
        <v>#N/A</v>
      </c>
      <c r="E94" s="148"/>
      <c r="F94" s="149"/>
      <c r="G94" s="149"/>
      <c r="H94" s="149"/>
      <c r="I94" s="149"/>
      <c r="J94" s="149"/>
      <c r="K94" s="149"/>
      <c r="L94" s="149"/>
      <c r="M94" s="149"/>
      <c r="N94" s="150"/>
    </row>
    <row r="95" spans="2:14" x14ac:dyDescent="0.2">
      <c r="B95" s="79">
        <v>89</v>
      </c>
      <c r="C95" s="57" t="e">
        <f t="shared" si="2"/>
        <v>#N/A</v>
      </c>
      <c r="D95" s="57" t="e">
        <f t="shared" si="3"/>
        <v>#N/A</v>
      </c>
      <c r="E95" s="148"/>
      <c r="F95" s="149"/>
      <c r="G95" s="149"/>
      <c r="H95" s="149"/>
      <c r="I95" s="149"/>
      <c r="J95" s="149"/>
      <c r="K95" s="149"/>
      <c r="L95" s="149"/>
      <c r="M95" s="149"/>
      <c r="N95" s="150"/>
    </row>
    <row r="96" spans="2:14" x14ac:dyDescent="0.2">
      <c r="B96" s="79">
        <v>90</v>
      </c>
      <c r="C96" s="57" t="e">
        <f t="shared" si="2"/>
        <v>#N/A</v>
      </c>
      <c r="D96" s="57" t="e">
        <f t="shared" si="3"/>
        <v>#N/A</v>
      </c>
      <c r="E96" s="148"/>
      <c r="F96" s="149"/>
      <c r="G96" s="149"/>
      <c r="H96" s="149"/>
      <c r="I96" s="149"/>
      <c r="J96" s="149"/>
      <c r="K96" s="149"/>
      <c r="L96" s="149"/>
      <c r="M96" s="149"/>
      <c r="N96" s="150"/>
    </row>
    <row r="97" spans="1:14" x14ac:dyDescent="0.2">
      <c r="B97" s="79">
        <v>91</v>
      </c>
      <c r="C97" s="57" t="e">
        <f t="shared" si="2"/>
        <v>#N/A</v>
      </c>
      <c r="D97" s="57" t="e">
        <f t="shared" si="3"/>
        <v>#N/A</v>
      </c>
      <c r="E97" s="148"/>
      <c r="F97" s="149"/>
      <c r="G97" s="149"/>
      <c r="H97" s="149"/>
      <c r="I97" s="149"/>
      <c r="J97" s="149"/>
      <c r="K97" s="149"/>
      <c r="L97" s="149"/>
      <c r="M97" s="149"/>
      <c r="N97" s="150"/>
    </row>
    <row r="98" spans="1:14" x14ac:dyDescent="0.2">
      <c r="B98" s="79">
        <v>92</v>
      </c>
      <c r="C98" s="57" t="e">
        <f t="shared" si="2"/>
        <v>#N/A</v>
      </c>
      <c r="D98" s="57" t="e">
        <f t="shared" si="3"/>
        <v>#N/A</v>
      </c>
      <c r="E98" s="148"/>
      <c r="F98" s="149"/>
      <c r="G98" s="149"/>
      <c r="H98" s="149"/>
      <c r="I98" s="149"/>
      <c r="J98" s="149"/>
      <c r="K98" s="149"/>
      <c r="L98" s="149"/>
      <c r="M98" s="149"/>
      <c r="N98" s="150"/>
    </row>
    <row r="99" spans="1:14" x14ac:dyDescent="0.2">
      <c r="B99" s="79">
        <v>93</v>
      </c>
      <c r="C99" s="57" t="e">
        <f t="shared" si="2"/>
        <v>#N/A</v>
      </c>
      <c r="D99" s="57" t="e">
        <f t="shared" si="3"/>
        <v>#N/A</v>
      </c>
      <c r="E99" s="148"/>
      <c r="F99" s="149"/>
      <c r="G99" s="149"/>
      <c r="H99" s="149"/>
      <c r="I99" s="149"/>
      <c r="J99" s="149"/>
      <c r="K99" s="149"/>
      <c r="L99" s="149"/>
      <c r="M99" s="149"/>
      <c r="N99" s="150"/>
    </row>
    <row r="100" spans="1:14" x14ac:dyDescent="0.2">
      <c r="B100" s="79">
        <v>94</v>
      </c>
      <c r="C100" s="57" t="e">
        <f t="shared" si="2"/>
        <v>#N/A</v>
      </c>
      <c r="D100" s="57" t="e">
        <f t="shared" si="3"/>
        <v>#N/A</v>
      </c>
      <c r="E100" s="148"/>
      <c r="F100" s="149"/>
      <c r="G100" s="149"/>
      <c r="H100" s="149"/>
      <c r="I100" s="149"/>
      <c r="J100" s="149"/>
      <c r="K100" s="149"/>
      <c r="L100" s="149"/>
      <c r="M100" s="149"/>
      <c r="N100" s="150"/>
    </row>
    <row r="101" spans="1:14" x14ac:dyDescent="0.2">
      <c r="B101" s="79">
        <v>95</v>
      </c>
      <c r="C101" s="57" t="e">
        <f t="shared" si="2"/>
        <v>#N/A</v>
      </c>
      <c r="D101" s="57" t="e">
        <f t="shared" si="3"/>
        <v>#N/A</v>
      </c>
      <c r="E101" s="148"/>
      <c r="F101" s="149"/>
      <c r="G101" s="149"/>
      <c r="H101" s="149"/>
      <c r="I101" s="149"/>
      <c r="J101" s="149"/>
      <c r="K101" s="149"/>
      <c r="L101" s="149"/>
      <c r="M101" s="149"/>
      <c r="N101" s="150"/>
    </row>
    <row r="102" spans="1:14" x14ac:dyDescent="0.2">
      <c r="B102" s="79">
        <v>96</v>
      </c>
      <c r="C102" s="57" t="e">
        <f t="shared" si="2"/>
        <v>#N/A</v>
      </c>
      <c r="D102" s="57" t="e">
        <f t="shared" si="3"/>
        <v>#N/A</v>
      </c>
      <c r="E102" s="148"/>
      <c r="F102" s="149"/>
      <c r="G102" s="149"/>
      <c r="H102" s="149"/>
      <c r="I102" s="149"/>
      <c r="J102" s="149"/>
      <c r="K102" s="149"/>
      <c r="L102" s="149"/>
      <c r="M102" s="149"/>
      <c r="N102" s="150"/>
    </row>
    <row r="103" spans="1:14" x14ac:dyDescent="0.2">
      <c r="B103" s="79">
        <v>97</v>
      </c>
      <c r="C103" s="57" t="e">
        <f t="shared" si="2"/>
        <v>#N/A</v>
      </c>
      <c r="D103" s="57" t="e">
        <f t="shared" si="3"/>
        <v>#N/A</v>
      </c>
      <c r="E103" s="148"/>
      <c r="F103" s="149"/>
      <c r="G103" s="149"/>
      <c r="H103" s="149"/>
      <c r="I103" s="149"/>
      <c r="J103" s="149"/>
      <c r="K103" s="149"/>
      <c r="L103" s="149"/>
      <c r="M103" s="149"/>
      <c r="N103" s="150"/>
    </row>
    <row r="104" spans="1:14" x14ac:dyDescent="0.2">
      <c r="B104" s="79">
        <v>98</v>
      </c>
      <c r="C104" s="57" t="e">
        <f t="shared" si="2"/>
        <v>#N/A</v>
      </c>
      <c r="D104" s="57" t="e">
        <f t="shared" si="3"/>
        <v>#N/A</v>
      </c>
      <c r="E104" s="148"/>
      <c r="F104" s="149"/>
      <c r="G104" s="149"/>
      <c r="H104" s="149"/>
      <c r="I104" s="149"/>
      <c r="J104" s="149"/>
      <c r="K104" s="149"/>
      <c r="L104" s="149"/>
      <c r="M104" s="149"/>
      <c r="N104" s="150"/>
    </row>
    <row r="105" spans="1:14" x14ac:dyDescent="0.2">
      <c r="B105" s="79">
        <v>99</v>
      </c>
      <c r="C105" s="57" t="e">
        <f t="shared" si="2"/>
        <v>#N/A</v>
      </c>
      <c r="D105" s="57" t="e">
        <f t="shared" si="3"/>
        <v>#N/A</v>
      </c>
      <c r="E105" s="148"/>
      <c r="F105" s="149"/>
      <c r="G105" s="149"/>
      <c r="H105" s="149"/>
      <c r="I105" s="149"/>
      <c r="J105" s="149"/>
      <c r="K105" s="149"/>
      <c r="L105" s="149"/>
      <c r="M105" s="149"/>
      <c r="N105" s="150"/>
    </row>
    <row r="106" spans="1:14" ht="13.5" thickBot="1" x14ac:dyDescent="0.25">
      <c r="B106" s="81">
        <v>100</v>
      </c>
      <c r="C106" s="21" t="e">
        <f t="shared" si="2"/>
        <v>#N/A</v>
      </c>
      <c r="D106" s="21" t="e">
        <f t="shared" si="3"/>
        <v>#N/A</v>
      </c>
      <c r="E106" s="151"/>
      <c r="F106" s="152"/>
      <c r="G106" s="152"/>
      <c r="H106" s="152"/>
      <c r="I106" s="152"/>
      <c r="J106" s="152"/>
      <c r="K106" s="152"/>
      <c r="L106" s="152"/>
      <c r="M106" s="152"/>
      <c r="N106" s="153"/>
    </row>
    <row r="109" spans="1:14" x14ac:dyDescent="0.2">
      <c r="A109" s="83"/>
      <c r="B109" s="12"/>
    </row>
    <row r="110" spans="1:14" x14ac:dyDescent="0.2">
      <c r="A110" s="12"/>
      <c r="B110" s="12"/>
    </row>
    <row r="111" spans="1:14" x14ac:dyDescent="0.2">
      <c r="A111" s="42"/>
      <c r="B111" s="42"/>
    </row>
    <row r="112" spans="1:14" x14ac:dyDescent="0.2">
      <c r="A112" s="42"/>
      <c r="B112" s="84"/>
    </row>
    <row r="113" spans="1:2" x14ac:dyDescent="0.2">
      <c r="A113" s="42"/>
      <c r="B113" s="84"/>
    </row>
    <row r="114" spans="1:2" x14ac:dyDescent="0.2">
      <c r="A114" s="42"/>
      <c r="B114" s="84"/>
    </row>
    <row r="115" spans="1:2" x14ac:dyDescent="0.2">
      <c r="A115" s="42"/>
      <c r="B115" s="84"/>
    </row>
    <row r="116" spans="1:2" x14ac:dyDescent="0.2">
      <c r="A116" s="42"/>
      <c r="B116" s="84"/>
    </row>
    <row r="117" spans="1:2" x14ac:dyDescent="0.2">
      <c r="A117" s="42"/>
      <c r="B117" s="84"/>
    </row>
    <row r="118" spans="1:2" x14ac:dyDescent="0.2">
      <c r="A118" s="42"/>
      <c r="B118" s="84"/>
    </row>
    <row r="119" spans="1:2" x14ac:dyDescent="0.2">
      <c r="A119" s="42"/>
      <c r="B119" s="84"/>
    </row>
    <row r="120" spans="1:2" x14ac:dyDescent="0.2">
      <c r="A120" s="42"/>
      <c r="B120" s="84"/>
    </row>
    <row r="121" spans="1:2" x14ac:dyDescent="0.2">
      <c r="A121" s="42"/>
      <c r="B121" s="84"/>
    </row>
    <row r="122" spans="1:2" x14ac:dyDescent="0.2">
      <c r="A122" s="42"/>
      <c r="B122" s="84"/>
    </row>
    <row r="123" spans="1:2" x14ac:dyDescent="0.2">
      <c r="A123" s="42"/>
      <c r="B123" s="84"/>
    </row>
    <row r="124" spans="1:2" x14ac:dyDescent="0.2">
      <c r="A124" s="42"/>
      <c r="B124" s="84"/>
    </row>
    <row r="125" spans="1:2" x14ac:dyDescent="0.2">
      <c r="A125" s="42"/>
      <c r="B125" s="84"/>
    </row>
    <row r="126" spans="1:2" x14ac:dyDescent="0.2">
      <c r="A126" s="42"/>
      <c r="B126" s="84"/>
    </row>
    <row r="127" spans="1:2" x14ac:dyDescent="0.2">
      <c r="A127" s="42"/>
      <c r="B127" s="84"/>
    </row>
    <row r="128" spans="1:2" x14ac:dyDescent="0.2">
      <c r="A128" s="42"/>
      <c r="B128" s="84"/>
    </row>
    <row r="129" spans="1:14" x14ac:dyDescent="0.2">
      <c r="A129" s="42"/>
      <c r="B129" s="84"/>
    </row>
    <row r="130" spans="1:14" x14ac:dyDescent="0.2">
      <c r="A130" s="42"/>
      <c r="B130" s="84"/>
    </row>
    <row r="135" spans="1:14" x14ac:dyDescent="0.2">
      <c r="A135" s="16" t="s">
        <v>40</v>
      </c>
      <c r="C135" s="27" t="s">
        <v>41</v>
      </c>
    </row>
    <row r="136" spans="1:14" x14ac:dyDescent="0.2">
      <c r="A136" s="6" t="s">
        <v>42</v>
      </c>
      <c r="C136" s="16" t="s">
        <v>66</v>
      </c>
    </row>
    <row r="138" spans="1:14" x14ac:dyDescent="0.2">
      <c r="A138" s="58" t="s">
        <v>113</v>
      </c>
      <c r="B138" s="16"/>
      <c r="C138" s="16"/>
      <c r="D138" s="16"/>
      <c r="E138" s="16"/>
      <c r="F138" s="16"/>
      <c r="G138" s="16" t="s">
        <v>114</v>
      </c>
      <c r="H138" s="16"/>
      <c r="I138" s="16"/>
      <c r="J138" s="16"/>
      <c r="K138" s="16"/>
      <c r="L138" s="16"/>
      <c r="M138" s="16"/>
      <c r="N138" s="16"/>
    </row>
    <row r="139" spans="1:14" x14ac:dyDescent="0.2">
      <c r="A139" s="6"/>
      <c r="B139" s="3"/>
      <c r="C139" s="3"/>
      <c r="D139" s="16"/>
      <c r="E139" s="16"/>
      <c r="F139" s="16"/>
      <c r="G139" s="16" t="s">
        <v>115</v>
      </c>
      <c r="H139" s="16"/>
      <c r="I139" s="16"/>
      <c r="J139" s="16"/>
      <c r="K139" s="16"/>
      <c r="L139" s="16"/>
      <c r="M139" s="16"/>
      <c r="N139" s="16"/>
    </row>
    <row r="140" spans="1:14" x14ac:dyDescent="0.2">
      <c r="A140" s="16" t="s">
        <v>52</v>
      </c>
      <c r="D140" s="16"/>
      <c r="E140" s="16"/>
      <c r="F140" s="16"/>
      <c r="G140" s="16" t="s">
        <v>116</v>
      </c>
      <c r="H140" s="16"/>
    </row>
    <row r="141" spans="1:14" ht="13.5" thickBot="1" x14ac:dyDescent="0.25">
      <c r="B141" s="54"/>
      <c r="C141" s="55"/>
      <c r="D141" s="16"/>
      <c r="G141" s="16"/>
      <c r="H141" s="16"/>
    </row>
    <row r="142" spans="1:14" ht="13.5" thickBot="1" x14ac:dyDescent="0.25">
      <c r="B142" s="91" t="s">
        <v>55</v>
      </c>
      <c r="C142" s="33" t="s">
        <v>53</v>
      </c>
      <c r="D142" s="33" t="s">
        <v>62</v>
      </c>
      <c r="E142" s="16" t="s">
        <v>117</v>
      </c>
      <c r="F142" s="88"/>
      <c r="G142" s="88"/>
      <c r="H142" s="88"/>
    </row>
    <row r="143" spans="1:14" x14ac:dyDescent="0.2">
      <c r="B143" s="93">
        <v>1</v>
      </c>
      <c r="C143" s="34">
        <f>AVERAGE(E143:N143)</f>
        <v>12.1</v>
      </c>
      <c r="D143" s="34">
        <f>MAX(E143:N143)-MIN(E143:N143)</f>
        <v>2.9999999999999361E-2</v>
      </c>
      <c r="E143" s="145">
        <v>12.11</v>
      </c>
      <c r="F143" s="146">
        <v>12.1</v>
      </c>
      <c r="G143" s="146">
        <v>12.11</v>
      </c>
      <c r="H143" s="146">
        <v>12.08</v>
      </c>
      <c r="I143" s="146"/>
      <c r="J143" s="146"/>
      <c r="K143" s="146"/>
      <c r="L143" s="146"/>
      <c r="M143" s="146"/>
      <c r="N143" s="147"/>
    </row>
    <row r="144" spans="1:14" x14ac:dyDescent="0.2">
      <c r="B144" s="94">
        <v>2</v>
      </c>
      <c r="C144" s="68">
        <f t="shared" ref="C144:C147" si="4">AVERAGE(E144:N144)</f>
        <v>12.12</v>
      </c>
      <c r="D144" s="68">
        <f t="shared" ref="D144:D147" si="5">MAX(E144:N144)-MIN(E144:N144)</f>
        <v>5.0000000000000711E-2</v>
      </c>
      <c r="E144" s="148">
        <v>12.15</v>
      </c>
      <c r="F144" s="149">
        <v>12.12</v>
      </c>
      <c r="G144" s="149">
        <v>12.1</v>
      </c>
      <c r="H144" s="149">
        <v>12.11</v>
      </c>
      <c r="I144" s="149"/>
      <c r="J144" s="149"/>
      <c r="K144" s="149"/>
      <c r="L144" s="149"/>
      <c r="M144" s="149"/>
      <c r="N144" s="150"/>
    </row>
    <row r="145" spans="2:14" x14ac:dyDescent="0.2">
      <c r="B145" s="94">
        <v>3</v>
      </c>
      <c r="C145" s="68">
        <f t="shared" si="4"/>
        <v>12.11</v>
      </c>
      <c r="D145" s="68">
        <f t="shared" si="5"/>
        <v>6.0000000000000497E-2</v>
      </c>
      <c r="E145" s="148">
        <v>12.09</v>
      </c>
      <c r="F145" s="149">
        <v>12.09</v>
      </c>
      <c r="G145" s="149">
        <v>12.11</v>
      </c>
      <c r="H145" s="149">
        <v>12.15</v>
      </c>
      <c r="I145" s="149"/>
      <c r="J145" s="149"/>
      <c r="K145" s="149"/>
      <c r="L145" s="149"/>
      <c r="M145" s="149"/>
      <c r="N145" s="150"/>
    </row>
    <row r="146" spans="2:14" x14ac:dyDescent="0.2">
      <c r="B146" s="94">
        <v>4</v>
      </c>
      <c r="C146" s="68">
        <f t="shared" si="4"/>
        <v>12.1</v>
      </c>
      <c r="D146" s="68">
        <f t="shared" si="5"/>
        <v>3.9999999999999147E-2</v>
      </c>
      <c r="E146" s="148">
        <v>12.12</v>
      </c>
      <c r="F146" s="149">
        <v>12.1</v>
      </c>
      <c r="G146" s="149">
        <v>12.08</v>
      </c>
      <c r="H146" s="149">
        <v>12.1</v>
      </c>
      <c r="I146" s="149"/>
      <c r="J146" s="149"/>
      <c r="K146" s="149"/>
      <c r="L146" s="149"/>
      <c r="M146" s="149"/>
      <c r="N146" s="150"/>
    </row>
    <row r="147" spans="2:14" x14ac:dyDescent="0.2">
      <c r="B147" s="94">
        <v>5</v>
      </c>
      <c r="C147" s="68">
        <f t="shared" si="4"/>
        <v>12.12</v>
      </c>
      <c r="D147" s="68">
        <f t="shared" si="5"/>
        <v>5.0000000000000711E-2</v>
      </c>
      <c r="E147" s="148">
        <v>12.09</v>
      </c>
      <c r="F147" s="149">
        <v>12.14</v>
      </c>
      <c r="G147" s="149">
        <v>12.13</v>
      </c>
      <c r="H147" s="149">
        <v>12.12</v>
      </c>
      <c r="I147" s="149"/>
      <c r="J147" s="149"/>
      <c r="K147" s="149"/>
      <c r="L147" s="149"/>
      <c r="M147" s="149"/>
      <c r="N147" s="150"/>
    </row>
  </sheetData>
  <sheetProtection algorithmName="SHA-512" hashValue="KDN+5N2AGb9xuFMUAvUG74dneXnUw4KkI4gNssCn4hIrui2XdNpqk8JTDq/jnM78+8EgIqs/cI8F1H0bDdbMOg==" saltValue="OaC5BpsrnnibA4aeFElJRg==" spinCount="100000" sheet="1" scenarios="1" formatCells="0" formatColumns="0" formatRows="0"/>
  <phoneticPr fontId="12" type="noConversion"/>
  <conditionalFormatting sqref="C143:D147">
    <cfRule type="expression" dxfId="2" priority="1" stopIfTrue="1">
      <formula>ISNA(C143)</formula>
    </cfRule>
  </conditionalFormatting>
  <hyperlinks>
    <hyperlink ref="A2" location="'Chapter 10'!A1" display="&lt;Back" xr:uid="{00000000-0004-0000-0200-000000000000}"/>
    <hyperlink ref="A136" location="Top" display="^Top" xr:uid="{00000000-0004-0000-0200-000001000000}"/>
    <hyperlink ref="C2" location="Basic" display="Basic" xr:uid="{00000000-0004-0000-0200-000002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577" r:id="rId4" name="CommandButton1">
          <controlPr defaultSize="0" autoLine="0" r:id="rId5">
            <anchor moveWithCells="1">
              <from>
                <xdr:col>4</xdr:col>
                <xdr:colOff>28575</xdr:colOff>
                <xdr:row>0</xdr:row>
                <xdr:rowOff>66675</xdr:rowOff>
              </from>
              <to>
                <xdr:col>4</xdr:col>
                <xdr:colOff>571500</xdr:colOff>
                <xdr:row>1</xdr:row>
                <xdr:rowOff>161925</xdr:rowOff>
              </to>
            </anchor>
          </controlPr>
        </control>
      </mc:Choice>
      <mc:Fallback>
        <control shapeId="24577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8"/>
  <dimension ref="A1:J146"/>
  <sheetViews>
    <sheetView workbookViewId="0"/>
  </sheetViews>
  <sheetFormatPr defaultColWidth="9.140625" defaultRowHeight="12.75" x14ac:dyDescent="0.2"/>
  <cols>
    <col min="1" max="4" width="12.7109375" style="5" customWidth="1"/>
    <col min="5" max="10" width="9.140625" style="5"/>
    <col min="11" max="11" width="9.7109375" style="5" customWidth="1"/>
    <col min="12" max="16384" width="9.140625" style="5"/>
  </cols>
  <sheetData>
    <row r="1" spans="1:10" x14ac:dyDescent="0.2">
      <c r="A1" s="37" t="s">
        <v>43</v>
      </c>
      <c r="B1" s="16"/>
      <c r="D1" s="16"/>
    </row>
    <row r="2" spans="1:10" ht="13.5" thickBot="1" x14ac:dyDescent="0.25">
      <c r="A2" s="6" t="s">
        <v>30</v>
      </c>
      <c r="B2" s="16"/>
      <c r="C2" s="3" t="s">
        <v>29</v>
      </c>
      <c r="D2" s="16"/>
    </row>
    <row r="3" spans="1:10" x14ac:dyDescent="0.2">
      <c r="A3" s="38" t="s">
        <v>44</v>
      </c>
      <c r="B3" s="39"/>
      <c r="C3" s="39"/>
      <c r="D3" s="9">
        <v>12.11</v>
      </c>
    </row>
    <row r="4" spans="1:10" x14ac:dyDescent="0.2">
      <c r="A4" s="40" t="s">
        <v>45</v>
      </c>
      <c r="B4" s="12"/>
      <c r="C4" s="41" t="s">
        <v>46</v>
      </c>
      <c r="D4" s="11">
        <v>0.02</v>
      </c>
      <c r="E4" s="12"/>
      <c r="F4" s="12"/>
      <c r="G4" s="42" t="str">
        <f>"UCL = "&amp;TEXT(D9,"#,##0.0000")</f>
        <v>UCL = 12.1400</v>
      </c>
      <c r="H4" s="42" t="str">
        <f>"AVE = "&amp;TEXT(D3,"#,##0.0000")</f>
        <v>AVE = 12.1100</v>
      </c>
      <c r="I4" s="42" t="str">
        <f>"LCL = "&amp;TEXT(D10,"#,##0.0000")</f>
        <v>LCL = 12.0800</v>
      </c>
      <c r="J4" s="12"/>
    </row>
    <row r="5" spans="1:10" x14ac:dyDescent="0.2">
      <c r="A5" s="40" t="s">
        <v>47</v>
      </c>
      <c r="B5" s="12"/>
      <c r="C5" s="43" t="s">
        <v>48</v>
      </c>
      <c r="D5" s="11">
        <v>4</v>
      </c>
      <c r="E5" s="12">
        <v>1</v>
      </c>
      <c r="F5" s="12">
        <f>D3+4*D4/SQRT(D5)</f>
        <v>12.149999999999999</v>
      </c>
      <c r="G5" s="44">
        <f>D9</f>
        <v>12.139999999999999</v>
      </c>
      <c r="H5" s="44">
        <f>D3</f>
        <v>12.11</v>
      </c>
      <c r="I5" s="44">
        <f>D10</f>
        <v>12.08</v>
      </c>
      <c r="J5" s="12">
        <f>MAX(D3-4*D4/SQRT(D5),0)</f>
        <v>12.07</v>
      </c>
    </row>
    <row r="6" spans="1:10" x14ac:dyDescent="0.2">
      <c r="A6" s="45"/>
      <c r="B6" s="43"/>
      <c r="C6" s="43" t="s">
        <v>35</v>
      </c>
      <c r="D6" s="11">
        <v>3</v>
      </c>
      <c r="E6" s="12">
        <v>100</v>
      </c>
      <c r="F6" s="12">
        <f>F$5</f>
        <v>12.149999999999999</v>
      </c>
      <c r="G6" s="44">
        <f>G$5</f>
        <v>12.139999999999999</v>
      </c>
      <c r="H6" s="44">
        <f>H$5</f>
        <v>12.11</v>
      </c>
      <c r="I6" s="44">
        <f>I$5</f>
        <v>12.08</v>
      </c>
      <c r="J6" s="12">
        <f>J$5</f>
        <v>12.07</v>
      </c>
    </row>
    <row r="7" spans="1:10" ht="13.5" thickBot="1" x14ac:dyDescent="0.25">
      <c r="A7" s="46"/>
      <c r="B7" s="47"/>
      <c r="C7" s="48" t="s">
        <v>49</v>
      </c>
      <c r="D7" s="15">
        <v>0.1</v>
      </c>
      <c r="G7" s="49"/>
      <c r="H7" s="49"/>
      <c r="I7" s="49"/>
    </row>
    <row r="8" spans="1:10" ht="13.5" thickBot="1" x14ac:dyDescent="0.25">
      <c r="G8" s="49"/>
      <c r="H8" s="49"/>
      <c r="I8" s="49"/>
    </row>
    <row r="9" spans="1:10" x14ac:dyDescent="0.2">
      <c r="C9" s="50" t="s">
        <v>50</v>
      </c>
      <c r="D9" s="19">
        <f>IF(D5&gt;0,D3+D6*D4/SQRT(D5),"")</f>
        <v>12.139999999999999</v>
      </c>
      <c r="G9" s="49"/>
      <c r="H9" s="49"/>
      <c r="I9" s="49"/>
    </row>
    <row r="10" spans="1:10" ht="13.5" thickBot="1" x14ac:dyDescent="0.25">
      <c r="A10" s="51"/>
      <c r="B10" s="26"/>
      <c r="C10" s="52" t="s">
        <v>51</v>
      </c>
      <c r="D10" s="21">
        <f>IF(D5&gt;0,MAX(D3-D6*D4/SQRT(D5),0),"")</f>
        <v>12.08</v>
      </c>
      <c r="G10" s="49"/>
      <c r="H10" s="49"/>
      <c r="I10" s="49"/>
    </row>
    <row r="11" spans="1:10" x14ac:dyDescent="0.2">
      <c r="C11" s="51"/>
      <c r="D11" s="26"/>
      <c r="G11" s="49"/>
      <c r="H11" s="49"/>
      <c r="I11" s="49"/>
    </row>
    <row r="12" spans="1:10" ht="13.5" thickBot="1" x14ac:dyDescent="0.25">
      <c r="A12" s="22" t="s">
        <v>52</v>
      </c>
      <c r="C12" s="16"/>
      <c r="D12" s="16"/>
      <c r="G12" s="49"/>
      <c r="H12" s="49"/>
      <c r="I12" s="49"/>
    </row>
    <row r="13" spans="1:10" ht="13.5" thickBot="1" x14ac:dyDescent="0.25">
      <c r="B13" s="53"/>
      <c r="C13" s="18" t="s">
        <v>53</v>
      </c>
      <c r="D13" s="16"/>
      <c r="G13" s="49"/>
      <c r="H13" s="49"/>
      <c r="I13" s="49"/>
    </row>
    <row r="14" spans="1:10" ht="13.5" thickBot="1" x14ac:dyDescent="0.25">
      <c r="B14" s="18" t="s">
        <v>54</v>
      </c>
      <c r="C14" s="18">
        <f>IF(COUNT(C17:C116)=0,"",AVERAGE(C17:C116))</f>
        <v>12.11</v>
      </c>
      <c r="D14" s="16"/>
      <c r="G14" s="49"/>
      <c r="H14" s="49"/>
      <c r="I14" s="49"/>
    </row>
    <row r="15" spans="1:10" ht="13.5" thickBot="1" x14ac:dyDescent="0.25">
      <c r="B15" s="54"/>
      <c r="C15" s="55"/>
      <c r="D15" s="16"/>
      <c r="G15" s="49"/>
      <c r="H15" s="49"/>
      <c r="I15" s="49"/>
    </row>
    <row r="16" spans="1:10" ht="13.5" thickBot="1" x14ac:dyDescent="0.25">
      <c r="B16" s="18" t="s">
        <v>55</v>
      </c>
      <c r="C16" s="18" t="s">
        <v>53</v>
      </c>
      <c r="D16" s="16"/>
      <c r="G16" s="49"/>
      <c r="H16" s="49"/>
      <c r="I16" s="49"/>
    </row>
    <row r="17" spans="2:9" x14ac:dyDescent="0.2">
      <c r="B17" s="19">
        <v>1</v>
      </c>
      <c r="C17" s="9">
        <v>12.1</v>
      </c>
      <c r="D17" s="56"/>
      <c r="G17" s="49"/>
      <c r="H17" s="49"/>
      <c r="I17" s="49"/>
    </row>
    <row r="18" spans="2:9" x14ac:dyDescent="0.2">
      <c r="B18" s="57">
        <v>2</v>
      </c>
      <c r="C18" s="11">
        <v>12.12</v>
      </c>
      <c r="D18" s="56"/>
      <c r="G18" s="49"/>
      <c r="H18" s="49"/>
      <c r="I18" s="49"/>
    </row>
    <row r="19" spans="2:9" x14ac:dyDescent="0.2">
      <c r="B19" s="57">
        <v>3</v>
      </c>
      <c r="C19" s="11">
        <v>12.11</v>
      </c>
      <c r="D19" s="56"/>
      <c r="G19" s="49"/>
      <c r="H19" s="49"/>
      <c r="I19" s="49"/>
    </row>
    <row r="20" spans="2:9" x14ac:dyDescent="0.2">
      <c r="B20" s="57">
        <v>4</v>
      </c>
      <c r="C20" s="11">
        <v>12.1</v>
      </c>
      <c r="D20" s="56"/>
      <c r="G20" s="49"/>
      <c r="H20" s="49"/>
      <c r="I20" s="49"/>
    </row>
    <row r="21" spans="2:9" x14ac:dyDescent="0.2">
      <c r="B21" s="57">
        <v>5</v>
      </c>
      <c r="C21" s="11">
        <v>12.12</v>
      </c>
      <c r="D21" s="56"/>
      <c r="G21" s="49"/>
      <c r="H21" s="49"/>
      <c r="I21" s="49"/>
    </row>
    <row r="22" spans="2:9" x14ac:dyDescent="0.2">
      <c r="B22" s="57">
        <v>6</v>
      </c>
      <c r="C22" s="11"/>
      <c r="D22" s="16"/>
      <c r="G22" s="49"/>
      <c r="H22" s="49"/>
      <c r="I22" s="49"/>
    </row>
    <row r="23" spans="2:9" x14ac:dyDescent="0.2">
      <c r="B23" s="57">
        <v>7</v>
      </c>
      <c r="C23" s="11"/>
      <c r="D23" s="16"/>
      <c r="G23" s="49"/>
      <c r="H23" s="49"/>
      <c r="I23" s="49"/>
    </row>
    <row r="24" spans="2:9" x14ac:dyDescent="0.2">
      <c r="B24" s="57">
        <v>8</v>
      </c>
      <c r="C24" s="11"/>
      <c r="D24" s="16"/>
      <c r="G24" s="49"/>
      <c r="H24" s="49"/>
      <c r="I24" s="49"/>
    </row>
    <row r="25" spans="2:9" x14ac:dyDescent="0.2">
      <c r="B25" s="57">
        <v>9</v>
      </c>
      <c r="C25" s="11"/>
      <c r="D25" s="16"/>
      <c r="E25" s="23" t="s">
        <v>56</v>
      </c>
      <c r="F25" s="5" t="s">
        <v>57</v>
      </c>
      <c r="H25" s="49"/>
      <c r="I25" s="49"/>
    </row>
    <row r="26" spans="2:9" x14ac:dyDescent="0.2">
      <c r="B26" s="57">
        <v>10</v>
      </c>
      <c r="C26" s="11"/>
      <c r="D26" s="16"/>
      <c r="F26" s="5" t="s">
        <v>58</v>
      </c>
      <c r="H26" s="49"/>
      <c r="I26" s="49"/>
    </row>
    <row r="27" spans="2:9" x14ac:dyDescent="0.2">
      <c r="B27" s="57">
        <v>11</v>
      </c>
      <c r="C27" s="11"/>
      <c r="D27" s="16"/>
      <c r="F27" s="5" t="s">
        <v>59</v>
      </c>
      <c r="G27" s="49"/>
      <c r="H27" s="49"/>
      <c r="I27" s="49"/>
    </row>
    <row r="28" spans="2:9" x14ac:dyDescent="0.2">
      <c r="B28" s="57">
        <v>12</v>
      </c>
      <c r="C28" s="11"/>
      <c r="D28" s="16"/>
    </row>
    <row r="29" spans="2:9" x14ac:dyDescent="0.2">
      <c r="B29" s="57">
        <v>13</v>
      </c>
      <c r="C29" s="11"/>
      <c r="D29" s="16"/>
    </row>
    <row r="30" spans="2:9" x14ac:dyDescent="0.2">
      <c r="B30" s="57">
        <v>14</v>
      </c>
      <c r="C30" s="11"/>
      <c r="D30" s="16"/>
    </row>
    <row r="31" spans="2:9" x14ac:dyDescent="0.2">
      <c r="B31" s="57">
        <v>15</v>
      </c>
      <c r="C31" s="11"/>
      <c r="D31" s="16"/>
    </row>
    <row r="32" spans="2:9" x14ac:dyDescent="0.2">
      <c r="B32" s="57">
        <v>16</v>
      </c>
      <c r="C32" s="11"/>
      <c r="D32" s="16"/>
    </row>
    <row r="33" spans="2:4" x14ac:dyDescent="0.2">
      <c r="B33" s="57">
        <v>17</v>
      </c>
      <c r="C33" s="11"/>
      <c r="D33" s="16"/>
    </row>
    <row r="34" spans="2:4" x14ac:dyDescent="0.2">
      <c r="B34" s="57">
        <v>18</v>
      </c>
      <c r="C34" s="11"/>
      <c r="D34" s="16"/>
    </row>
    <row r="35" spans="2:4" x14ac:dyDescent="0.2">
      <c r="B35" s="57">
        <v>19</v>
      </c>
      <c r="C35" s="11"/>
      <c r="D35" s="16"/>
    </row>
    <row r="36" spans="2:4" x14ac:dyDescent="0.2">
      <c r="B36" s="57">
        <v>20</v>
      </c>
      <c r="C36" s="11"/>
      <c r="D36" s="16"/>
    </row>
    <row r="37" spans="2:4" x14ac:dyDescent="0.2">
      <c r="B37" s="57">
        <v>21</v>
      </c>
      <c r="C37" s="11"/>
      <c r="D37" s="16"/>
    </row>
    <row r="38" spans="2:4" x14ac:dyDescent="0.2">
      <c r="B38" s="57">
        <v>22</v>
      </c>
      <c r="C38" s="11"/>
      <c r="D38" s="16"/>
    </row>
    <row r="39" spans="2:4" x14ac:dyDescent="0.2">
      <c r="B39" s="57">
        <v>23</v>
      </c>
      <c r="C39" s="11"/>
      <c r="D39" s="16"/>
    </row>
    <row r="40" spans="2:4" x14ac:dyDescent="0.2">
      <c r="B40" s="57">
        <v>24</v>
      </c>
      <c r="C40" s="11"/>
      <c r="D40" s="16"/>
    </row>
    <row r="41" spans="2:4" x14ac:dyDescent="0.2">
      <c r="B41" s="57">
        <v>25</v>
      </c>
      <c r="C41" s="11"/>
      <c r="D41" s="16"/>
    </row>
    <row r="42" spans="2:4" x14ac:dyDescent="0.2">
      <c r="B42" s="57">
        <v>26</v>
      </c>
      <c r="C42" s="11"/>
      <c r="D42" s="16"/>
    </row>
    <row r="43" spans="2:4" x14ac:dyDescent="0.2">
      <c r="B43" s="57">
        <v>27</v>
      </c>
      <c r="C43" s="11"/>
      <c r="D43" s="16"/>
    </row>
    <row r="44" spans="2:4" x14ac:dyDescent="0.2">
      <c r="B44" s="57">
        <v>28</v>
      </c>
      <c r="C44" s="11"/>
      <c r="D44" s="16"/>
    </row>
    <row r="45" spans="2:4" x14ac:dyDescent="0.2">
      <c r="B45" s="57">
        <v>29</v>
      </c>
      <c r="C45" s="11"/>
      <c r="D45" s="16"/>
    </row>
    <row r="46" spans="2:4" x14ac:dyDescent="0.2">
      <c r="B46" s="57">
        <v>30</v>
      </c>
      <c r="C46" s="11"/>
      <c r="D46" s="16"/>
    </row>
    <row r="47" spans="2:4" x14ac:dyDescent="0.2">
      <c r="B47" s="57">
        <v>31</v>
      </c>
      <c r="C47" s="11"/>
      <c r="D47" s="16"/>
    </row>
    <row r="48" spans="2:4" x14ac:dyDescent="0.2">
      <c r="B48" s="57">
        <v>32</v>
      </c>
      <c r="C48" s="11"/>
      <c r="D48" s="16"/>
    </row>
    <row r="49" spans="2:4" x14ac:dyDescent="0.2">
      <c r="B49" s="57">
        <v>33</v>
      </c>
      <c r="C49" s="11"/>
      <c r="D49" s="16"/>
    </row>
    <row r="50" spans="2:4" x14ac:dyDescent="0.2">
      <c r="B50" s="57">
        <v>34</v>
      </c>
      <c r="C50" s="11"/>
      <c r="D50" s="16"/>
    </row>
    <row r="51" spans="2:4" x14ac:dyDescent="0.2">
      <c r="B51" s="57">
        <v>35</v>
      </c>
      <c r="C51" s="11"/>
      <c r="D51" s="16"/>
    </row>
    <row r="52" spans="2:4" x14ac:dyDescent="0.2">
      <c r="B52" s="57">
        <v>36</v>
      </c>
      <c r="C52" s="11"/>
      <c r="D52" s="16"/>
    </row>
    <row r="53" spans="2:4" x14ac:dyDescent="0.2">
      <c r="B53" s="57">
        <v>37</v>
      </c>
      <c r="C53" s="11"/>
      <c r="D53" s="16"/>
    </row>
    <row r="54" spans="2:4" x14ac:dyDescent="0.2">
      <c r="B54" s="57">
        <v>38</v>
      </c>
      <c r="C54" s="11"/>
      <c r="D54" s="16"/>
    </row>
    <row r="55" spans="2:4" x14ac:dyDescent="0.2">
      <c r="B55" s="57">
        <v>39</v>
      </c>
      <c r="C55" s="11"/>
      <c r="D55" s="16"/>
    </row>
    <row r="56" spans="2:4" x14ac:dyDescent="0.2">
      <c r="B56" s="57">
        <v>40</v>
      </c>
      <c r="C56" s="11"/>
      <c r="D56" s="16"/>
    </row>
    <row r="57" spans="2:4" x14ac:dyDescent="0.2">
      <c r="B57" s="57">
        <v>41</v>
      </c>
      <c r="C57" s="11"/>
      <c r="D57" s="16"/>
    </row>
    <row r="58" spans="2:4" x14ac:dyDescent="0.2">
      <c r="B58" s="57">
        <v>42</v>
      </c>
      <c r="C58" s="11"/>
      <c r="D58" s="16"/>
    </row>
    <row r="59" spans="2:4" x14ac:dyDescent="0.2">
      <c r="B59" s="57">
        <v>43</v>
      </c>
      <c r="C59" s="11"/>
      <c r="D59" s="16"/>
    </row>
    <row r="60" spans="2:4" x14ac:dyDescent="0.2">
      <c r="B60" s="57">
        <v>44</v>
      </c>
      <c r="C60" s="11"/>
      <c r="D60" s="16"/>
    </row>
    <row r="61" spans="2:4" x14ac:dyDescent="0.2">
      <c r="B61" s="57">
        <v>45</v>
      </c>
      <c r="C61" s="11"/>
      <c r="D61" s="16"/>
    </row>
    <row r="62" spans="2:4" x14ac:dyDescent="0.2">
      <c r="B62" s="57">
        <v>46</v>
      </c>
      <c r="C62" s="11"/>
      <c r="D62" s="16"/>
    </row>
    <row r="63" spans="2:4" x14ac:dyDescent="0.2">
      <c r="B63" s="57">
        <v>47</v>
      </c>
      <c r="C63" s="11"/>
      <c r="D63" s="16"/>
    </row>
    <row r="64" spans="2:4" x14ac:dyDescent="0.2">
      <c r="B64" s="57">
        <v>48</v>
      </c>
      <c r="C64" s="11"/>
      <c r="D64" s="16"/>
    </row>
    <row r="65" spans="2:4" x14ac:dyDescent="0.2">
      <c r="B65" s="57">
        <v>49</v>
      </c>
      <c r="C65" s="11"/>
      <c r="D65" s="16"/>
    </row>
    <row r="66" spans="2:4" x14ac:dyDescent="0.2">
      <c r="B66" s="57">
        <v>50</v>
      </c>
      <c r="C66" s="11"/>
      <c r="D66" s="16"/>
    </row>
    <row r="67" spans="2:4" x14ac:dyDescent="0.2">
      <c r="B67" s="57">
        <v>51</v>
      </c>
      <c r="C67" s="11"/>
      <c r="D67" s="16"/>
    </row>
    <row r="68" spans="2:4" x14ac:dyDescent="0.2">
      <c r="B68" s="57">
        <v>52</v>
      </c>
      <c r="C68" s="11"/>
      <c r="D68" s="16"/>
    </row>
    <row r="69" spans="2:4" x14ac:dyDescent="0.2">
      <c r="B69" s="57">
        <v>53</v>
      </c>
      <c r="C69" s="11"/>
      <c r="D69" s="16"/>
    </row>
    <row r="70" spans="2:4" x14ac:dyDescent="0.2">
      <c r="B70" s="57">
        <v>54</v>
      </c>
      <c r="C70" s="11"/>
      <c r="D70" s="16"/>
    </row>
    <row r="71" spans="2:4" x14ac:dyDescent="0.2">
      <c r="B71" s="57">
        <v>55</v>
      </c>
      <c r="C71" s="11"/>
      <c r="D71" s="16"/>
    </row>
    <row r="72" spans="2:4" x14ac:dyDescent="0.2">
      <c r="B72" s="57">
        <v>56</v>
      </c>
      <c r="C72" s="11"/>
      <c r="D72" s="16"/>
    </row>
    <row r="73" spans="2:4" x14ac:dyDescent="0.2">
      <c r="B73" s="57">
        <v>57</v>
      </c>
      <c r="C73" s="11"/>
      <c r="D73" s="16"/>
    </row>
    <row r="74" spans="2:4" x14ac:dyDescent="0.2">
      <c r="B74" s="57">
        <v>58</v>
      </c>
      <c r="C74" s="11"/>
      <c r="D74" s="16"/>
    </row>
    <row r="75" spans="2:4" x14ac:dyDescent="0.2">
      <c r="B75" s="57">
        <v>59</v>
      </c>
      <c r="C75" s="11"/>
      <c r="D75" s="16"/>
    </row>
    <row r="76" spans="2:4" x14ac:dyDescent="0.2">
      <c r="B76" s="57">
        <v>60</v>
      </c>
      <c r="C76" s="11"/>
      <c r="D76" s="16"/>
    </row>
    <row r="77" spans="2:4" x14ac:dyDescent="0.2">
      <c r="B77" s="57">
        <v>61</v>
      </c>
      <c r="C77" s="11"/>
      <c r="D77" s="16"/>
    </row>
    <row r="78" spans="2:4" x14ac:dyDescent="0.2">
      <c r="B78" s="57">
        <v>62</v>
      </c>
      <c r="C78" s="11"/>
      <c r="D78" s="16"/>
    </row>
    <row r="79" spans="2:4" x14ac:dyDescent="0.2">
      <c r="B79" s="57">
        <v>63</v>
      </c>
      <c r="C79" s="11"/>
      <c r="D79" s="16"/>
    </row>
    <row r="80" spans="2:4" x14ac:dyDescent="0.2">
      <c r="B80" s="57">
        <v>64</v>
      </c>
      <c r="C80" s="11"/>
      <c r="D80" s="16"/>
    </row>
    <row r="81" spans="2:4" x14ac:dyDescent="0.2">
      <c r="B81" s="57">
        <v>65</v>
      </c>
      <c r="C81" s="11"/>
      <c r="D81" s="16"/>
    </row>
    <row r="82" spans="2:4" x14ac:dyDescent="0.2">
      <c r="B82" s="57">
        <v>66</v>
      </c>
      <c r="C82" s="11"/>
      <c r="D82" s="16"/>
    </row>
    <row r="83" spans="2:4" x14ac:dyDescent="0.2">
      <c r="B83" s="57">
        <v>67</v>
      </c>
      <c r="C83" s="11"/>
      <c r="D83" s="16"/>
    </row>
    <row r="84" spans="2:4" x14ac:dyDescent="0.2">
      <c r="B84" s="57">
        <v>68</v>
      </c>
      <c r="C84" s="11"/>
      <c r="D84" s="16"/>
    </row>
    <row r="85" spans="2:4" x14ac:dyDescent="0.2">
      <c r="B85" s="57">
        <v>69</v>
      </c>
      <c r="C85" s="11"/>
      <c r="D85" s="16"/>
    </row>
    <row r="86" spans="2:4" x14ac:dyDescent="0.2">
      <c r="B86" s="57">
        <v>70</v>
      </c>
      <c r="C86" s="11"/>
      <c r="D86" s="16"/>
    </row>
    <row r="87" spans="2:4" x14ac:dyDescent="0.2">
      <c r="B87" s="57">
        <v>71</v>
      </c>
      <c r="C87" s="11"/>
      <c r="D87" s="16"/>
    </row>
    <row r="88" spans="2:4" x14ac:dyDescent="0.2">
      <c r="B88" s="57">
        <v>72</v>
      </c>
      <c r="C88" s="11"/>
      <c r="D88" s="16"/>
    </row>
    <row r="89" spans="2:4" x14ac:dyDescent="0.2">
      <c r="B89" s="57">
        <v>73</v>
      </c>
      <c r="C89" s="11"/>
      <c r="D89" s="16"/>
    </row>
    <row r="90" spans="2:4" x14ac:dyDescent="0.2">
      <c r="B90" s="57">
        <v>74</v>
      </c>
      <c r="C90" s="11"/>
      <c r="D90" s="16"/>
    </row>
    <row r="91" spans="2:4" x14ac:dyDescent="0.2">
      <c r="B91" s="57">
        <v>75</v>
      </c>
      <c r="C91" s="11"/>
      <c r="D91" s="16"/>
    </row>
    <row r="92" spans="2:4" x14ac:dyDescent="0.2">
      <c r="B92" s="57">
        <v>76</v>
      </c>
      <c r="C92" s="11"/>
      <c r="D92" s="16"/>
    </row>
    <row r="93" spans="2:4" x14ac:dyDescent="0.2">
      <c r="B93" s="57">
        <v>77</v>
      </c>
      <c r="C93" s="11"/>
      <c r="D93" s="16"/>
    </row>
    <row r="94" spans="2:4" x14ac:dyDescent="0.2">
      <c r="B94" s="57">
        <v>78</v>
      </c>
      <c r="C94" s="11"/>
      <c r="D94" s="16"/>
    </row>
    <row r="95" spans="2:4" x14ac:dyDescent="0.2">
      <c r="B95" s="57">
        <v>79</v>
      </c>
      <c r="C95" s="11"/>
      <c r="D95" s="16"/>
    </row>
    <row r="96" spans="2:4" x14ac:dyDescent="0.2">
      <c r="B96" s="57">
        <v>80</v>
      </c>
      <c r="C96" s="11"/>
      <c r="D96" s="16"/>
    </row>
    <row r="97" spans="2:4" x14ac:dyDescent="0.2">
      <c r="B97" s="57">
        <v>81</v>
      </c>
      <c r="C97" s="11"/>
      <c r="D97" s="16"/>
    </row>
    <row r="98" spans="2:4" x14ac:dyDescent="0.2">
      <c r="B98" s="57">
        <v>82</v>
      </c>
      <c r="C98" s="11"/>
      <c r="D98" s="16"/>
    </row>
    <row r="99" spans="2:4" x14ac:dyDescent="0.2">
      <c r="B99" s="57">
        <v>83</v>
      </c>
      <c r="C99" s="11"/>
      <c r="D99" s="16"/>
    </row>
    <row r="100" spans="2:4" x14ac:dyDescent="0.2">
      <c r="B100" s="57">
        <v>84</v>
      </c>
      <c r="C100" s="11"/>
      <c r="D100" s="16"/>
    </row>
    <row r="101" spans="2:4" x14ac:dyDescent="0.2">
      <c r="B101" s="57">
        <v>85</v>
      </c>
      <c r="C101" s="11"/>
      <c r="D101" s="16"/>
    </row>
    <row r="102" spans="2:4" x14ac:dyDescent="0.2">
      <c r="B102" s="57">
        <v>86</v>
      </c>
      <c r="C102" s="11"/>
      <c r="D102" s="16"/>
    </row>
    <row r="103" spans="2:4" x14ac:dyDescent="0.2">
      <c r="B103" s="57">
        <v>87</v>
      </c>
      <c r="C103" s="11"/>
      <c r="D103" s="16"/>
    </row>
    <row r="104" spans="2:4" x14ac:dyDescent="0.2">
      <c r="B104" s="57">
        <v>88</v>
      </c>
      <c r="C104" s="11"/>
      <c r="D104" s="16"/>
    </row>
    <row r="105" spans="2:4" x14ac:dyDescent="0.2">
      <c r="B105" s="57">
        <v>89</v>
      </c>
      <c r="C105" s="11"/>
      <c r="D105" s="16"/>
    </row>
    <row r="106" spans="2:4" x14ac:dyDescent="0.2">
      <c r="B106" s="57">
        <v>90</v>
      </c>
      <c r="C106" s="11"/>
      <c r="D106" s="16"/>
    </row>
    <row r="107" spans="2:4" x14ac:dyDescent="0.2">
      <c r="B107" s="57">
        <v>91</v>
      </c>
      <c r="C107" s="11"/>
      <c r="D107" s="16"/>
    </row>
    <row r="108" spans="2:4" x14ac:dyDescent="0.2">
      <c r="B108" s="57">
        <v>92</v>
      </c>
      <c r="C108" s="11"/>
      <c r="D108" s="16"/>
    </row>
    <row r="109" spans="2:4" x14ac:dyDescent="0.2">
      <c r="B109" s="57">
        <v>93</v>
      </c>
      <c r="C109" s="11"/>
      <c r="D109" s="16"/>
    </row>
    <row r="110" spans="2:4" x14ac:dyDescent="0.2">
      <c r="B110" s="57">
        <v>94</v>
      </c>
      <c r="C110" s="11"/>
      <c r="D110" s="16"/>
    </row>
    <row r="111" spans="2:4" x14ac:dyDescent="0.2">
      <c r="B111" s="57">
        <v>95</v>
      </c>
      <c r="C111" s="11"/>
      <c r="D111" s="16"/>
    </row>
    <row r="112" spans="2:4" x14ac:dyDescent="0.2">
      <c r="B112" s="57">
        <v>96</v>
      </c>
      <c r="C112" s="11"/>
      <c r="D112" s="16"/>
    </row>
    <row r="113" spans="1:4" x14ac:dyDescent="0.2">
      <c r="B113" s="57">
        <v>97</v>
      </c>
      <c r="C113" s="11"/>
      <c r="D113" s="16"/>
    </row>
    <row r="114" spans="1:4" x14ac:dyDescent="0.2">
      <c r="B114" s="57">
        <v>98</v>
      </c>
      <c r="C114" s="11"/>
      <c r="D114" s="16"/>
    </row>
    <row r="115" spans="1:4" x14ac:dyDescent="0.2">
      <c r="B115" s="57">
        <v>99</v>
      </c>
      <c r="C115" s="11"/>
    </row>
    <row r="116" spans="1:4" ht="13.5" thickBot="1" x14ac:dyDescent="0.25">
      <c r="B116" s="21">
        <v>100</v>
      </c>
      <c r="C116" s="15"/>
    </row>
    <row r="124" spans="1:4" x14ac:dyDescent="0.2">
      <c r="A124" s="16" t="s">
        <v>40</v>
      </c>
      <c r="C124" s="27" t="s">
        <v>41</v>
      </c>
    </row>
    <row r="125" spans="1:4" x14ac:dyDescent="0.2">
      <c r="A125" s="6" t="s">
        <v>42</v>
      </c>
    </row>
    <row r="127" spans="1:4" x14ac:dyDescent="0.2">
      <c r="A127" s="58" t="s">
        <v>43</v>
      </c>
      <c r="B127" s="16"/>
      <c r="C127" s="16"/>
      <c r="D127" s="16"/>
    </row>
    <row r="128" spans="1:4" ht="13.5" thickBot="1" x14ac:dyDescent="0.25">
      <c r="A128" s="6"/>
      <c r="B128" s="16"/>
      <c r="C128" s="16"/>
      <c r="D128" s="16"/>
    </row>
    <row r="129" spans="1:4" x14ac:dyDescent="0.2">
      <c r="A129" s="59" t="s">
        <v>44</v>
      </c>
      <c r="B129" s="60"/>
      <c r="C129" s="60"/>
      <c r="D129" s="9">
        <v>12.11</v>
      </c>
    </row>
    <row r="130" spans="1:4" x14ac:dyDescent="0.2">
      <c r="A130" s="61" t="s">
        <v>45</v>
      </c>
      <c r="C130" s="62" t="s">
        <v>46</v>
      </c>
      <c r="D130" s="11">
        <v>0.02</v>
      </c>
    </row>
    <row r="131" spans="1:4" x14ac:dyDescent="0.2">
      <c r="A131" s="61" t="s">
        <v>47</v>
      </c>
      <c r="C131" s="25" t="s">
        <v>48</v>
      </c>
      <c r="D131" s="11">
        <v>4</v>
      </c>
    </row>
    <row r="132" spans="1:4" ht="13.5" thickBot="1" x14ac:dyDescent="0.25">
      <c r="A132" s="63"/>
      <c r="B132" s="64"/>
      <c r="C132" s="64" t="s">
        <v>35</v>
      </c>
      <c r="D132" s="15">
        <v>3</v>
      </c>
    </row>
    <row r="133" spans="1:4" ht="13.5" thickBot="1" x14ac:dyDescent="0.25"/>
    <row r="134" spans="1:4" x14ac:dyDescent="0.2">
      <c r="C134" s="65" t="s">
        <v>50</v>
      </c>
      <c r="D134" s="34">
        <f>D129+D132*D130/SQRT(D131)</f>
        <v>12.139999999999999</v>
      </c>
    </row>
    <row r="135" spans="1:4" ht="13.5" thickBot="1" x14ac:dyDescent="0.25">
      <c r="A135" s="51"/>
      <c r="B135" s="26"/>
      <c r="C135" s="66" t="s">
        <v>51</v>
      </c>
      <c r="D135" s="36">
        <f>MAX(D129-D132*D130/SQRT(D131),0)</f>
        <v>12.08</v>
      </c>
    </row>
    <row r="136" spans="1:4" x14ac:dyDescent="0.2">
      <c r="C136" s="51"/>
      <c r="D136" s="26"/>
    </row>
    <row r="137" spans="1:4" ht="13.5" thickBot="1" x14ac:dyDescent="0.25">
      <c r="A137" s="16" t="s">
        <v>52</v>
      </c>
      <c r="C137" s="16"/>
      <c r="D137" s="16"/>
    </row>
    <row r="138" spans="1:4" ht="13.5" thickBot="1" x14ac:dyDescent="0.25">
      <c r="B138" s="51"/>
      <c r="C138" s="33" t="s">
        <v>53</v>
      </c>
      <c r="D138" s="16"/>
    </row>
    <row r="139" spans="1:4" ht="13.5" thickBot="1" x14ac:dyDescent="0.25">
      <c r="B139" s="33" t="s">
        <v>54</v>
      </c>
      <c r="C139" s="33">
        <f>AVERAGE(C142:C146)</f>
        <v>12.11</v>
      </c>
      <c r="D139" s="16"/>
    </row>
    <row r="140" spans="1:4" ht="13.5" thickBot="1" x14ac:dyDescent="0.25">
      <c r="B140" s="54"/>
      <c r="C140" s="55"/>
      <c r="D140" s="16"/>
    </row>
    <row r="141" spans="1:4" ht="13.5" thickBot="1" x14ac:dyDescent="0.25">
      <c r="B141" s="33" t="s">
        <v>55</v>
      </c>
      <c r="C141" s="33" t="s">
        <v>53</v>
      </c>
      <c r="D141" s="16"/>
    </row>
    <row r="142" spans="1:4" x14ac:dyDescent="0.2">
      <c r="B142" s="34">
        <v>1</v>
      </c>
      <c r="C142" s="67">
        <v>12.1</v>
      </c>
      <c r="D142" s="56"/>
    </row>
    <row r="143" spans="1:4" x14ac:dyDescent="0.2">
      <c r="B143" s="68">
        <v>2</v>
      </c>
      <c r="C143" s="69">
        <v>12.12</v>
      </c>
      <c r="D143" s="56"/>
    </row>
    <row r="144" spans="1:4" x14ac:dyDescent="0.2">
      <c r="B144" s="68">
        <v>3</v>
      </c>
      <c r="C144" s="69">
        <v>12.11</v>
      </c>
      <c r="D144" s="56"/>
    </row>
    <row r="145" spans="2:4" x14ac:dyDescent="0.2">
      <c r="B145" s="68">
        <v>4</v>
      </c>
      <c r="C145" s="69">
        <v>12.1</v>
      </c>
      <c r="D145" s="56"/>
    </row>
    <row r="146" spans="2:4" x14ac:dyDescent="0.2">
      <c r="B146" s="68">
        <v>5</v>
      </c>
      <c r="C146" s="69">
        <v>12.12</v>
      </c>
      <c r="D146" s="56"/>
    </row>
  </sheetData>
  <sheetProtection algorithmName="SHA-512" hashValue="nTcjOHe/ufXKbqk1HN1kHyEBQaloBqsYZuR+9YxwOwnBY7ezlK8kcuabUeVg6taXnlMGuiZdQUJSs/nAjXKIrw==" saltValue="gM/hXuuCuBZXvI5XwHsuzw==" spinCount="100000" sheet="1" scenarios="1" formatCells="0" formatColumns="0" formatRows="0"/>
  <phoneticPr fontId="12" type="noConversion"/>
  <hyperlinks>
    <hyperlink ref="A2" location="'Chapter 10'!A1" display="&lt;Back" xr:uid="{00000000-0004-0000-0300-000000000000}"/>
    <hyperlink ref="A125" location="Top" display="^Top" xr:uid="{00000000-0004-0000-0300-000001000000}"/>
    <hyperlink ref="C2" location="Basic" display="Basic" xr:uid="{00000000-0004-0000-0300-000002000000}"/>
  </hyperlinks>
  <pageMargins left="0.75" right="0.75" top="1" bottom="1" header="0.5" footer="0.5"/>
  <pageSetup orientation="landscape" horizontalDpi="4294967293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28575</xdr:rowOff>
              </from>
              <to>
                <xdr:col>3</xdr:col>
                <xdr:colOff>552450</xdr:colOff>
                <xdr:row>1</xdr:row>
                <xdr:rowOff>133350</xdr:rowOff>
              </to>
            </anchor>
          </controlPr>
        </control>
      </mc:Choice>
      <mc:Fallback>
        <control shapeId="2050" r:id="rId4" name="CommandButton1"/>
      </mc:Fallback>
    </mc:AlternateContent>
    <mc:AlternateContent xmlns:mc="http://schemas.openxmlformats.org/markup-compatibility/2006">
      <mc:Choice Requires="x14">
        <control shapeId="2049" r:id="rId6" name="SpinButton1">
          <controlPr defaultSize="0" autoLine="0" r:id="rId7">
            <anchor moveWithCells="1">
              <from>
                <xdr:col>4</xdr:col>
                <xdr:colOff>19050</xdr:colOff>
                <xdr:row>5</xdr:row>
                <xdr:rowOff>0</xdr:rowOff>
              </from>
              <to>
                <xdr:col>4</xdr:col>
                <xdr:colOff>171450</xdr:colOff>
                <xdr:row>7</xdr:row>
                <xdr:rowOff>0</xdr:rowOff>
              </to>
            </anchor>
          </controlPr>
        </control>
      </mc:Choice>
      <mc:Fallback>
        <control shapeId="2049" r:id="rId6" name="Spin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9"/>
  <dimension ref="A1:J167"/>
  <sheetViews>
    <sheetView topLeftCell="A3" zoomScale="115" zoomScaleNormal="115" workbookViewId="0">
      <selection activeCell="H40" sqref="H40"/>
    </sheetView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85546875" style="5" customWidth="1"/>
    <col min="12" max="16384" width="9.140625" style="5"/>
  </cols>
  <sheetData>
    <row r="1" spans="1:10" x14ac:dyDescent="0.2">
      <c r="A1" s="37" t="s">
        <v>60</v>
      </c>
      <c r="B1" s="16"/>
      <c r="C1" s="16"/>
      <c r="D1" s="16"/>
    </row>
    <row r="2" spans="1:10" ht="13.5" thickBot="1" x14ac:dyDescent="0.25">
      <c r="A2" s="6" t="s">
        <v>30</v>
      </c>
      <c r="B2" s="16"/>
      <c r="C2" s="3" t="s">
        <v>29</v>
      </c>
      <c r="D2" s="16"/>
    </row>
    <row r="3" spans="1:10" x14ac:dyDescent="0.2">
      <c r="A3" s="38" t="s">
        <v>44</v>
      </c>
      <c r="B3" s="39"/>
      <c r="C3" s="70"/>
      <c r="D3" s="9">
        <f>C12</f>
        <v>30.246666666666659</v>
      </c>
    </row>
    <row r="4" spans="1:10" x14ac:dyDescent="0.2">
      <c r="A4" s="40" t="s">
        <v>61</v>
      </c>
      <c r="B4" s="12"/>
      <c r="C4" s="71"/>
      <c r="D4" s="11">
        <f>D12</f>
        <v>9.2333333333333325</v>
      </c>
      <c r="E4" s="12"/>
      <c r="F4" s="12"/>
      <c r="G4" s="42" t="str">
        <f>"UCL = "&amp;TEXT(D7,"#,##0.0000")</f>
        <v>UCL = 36.9870</v>
      </c>
      <c r="H4" s="42" t="str">
        <f>"AVE = "&amp;TEXT(D3,"#,##0.0000")</f>
        <v>AVE = 30.2467</v>
      </c>
      <c r="I4" s="42" t="str">
        <f>"LCL = "&amp;TEXT(D8,"#,##0.0000")</f>
        <v>LCL = 23.5063</v>
      </c>
      <c r="J4" s="12"/>
    </row>
    <row r="5" spans="1:10" ht="13.5" thickBot="1" x14ac:dyDescent="0.25">
      <c r="A5" s="46" t="s">
        <v>47</v>
      </c>
      <c r="B5" s="72"/>
      <c r="C5" s="73" t="s">
        <v>48</v>
      </c>
      <c r="D5" s="15">
        <v>4</v>
      </c>
      <c r="E5" s="12">
        <v>1</v>
      </c>
      <c r="F5" s="44">
        <f>D3+VLOOKUP(2,A120:B138,2)*D4</f>
        <v>47.60533333333332</v>
      </c>
      <c r="G5" s="44">
        <f>D7</f>
        <v>36.986999999999995</v>
      </c>
      <c r="H5" s="44">
        <f>D3</f>
        <v>30.246666666666659</v>
      </c>
      <c r="I5" s="44">
        <f>D8</f>
        <v>23.506333333333327</v>
      </c>
      <c r="J5" s="44">
        <f>D3-VLOOKUP(2,A120:B138,2)*D4</f>
        <v>12.887999999999995</v>
      </c>
    </row>
    <row r="6" spans="1:10" ht="13.5" thickBot="1" x14ac:dyDescent="0.25">
      <c r="A6" s="2"/>
      <c r="B6" s="2"/>
      <c r="C6" s="2"/>
      <c r="D6" s="74"/>
      <c r="E6" s="12">
        <v>100</v>
      </c>
      <c r="F6" s="44">
        <f>F$5</f>
        <v>47.60533333333332</v>
      </c>
      <c r="G6" s="44">
        <f>G$5</f>
        <v>36.986999999999995</v>
      </c>
      <c r="H6" s="44">
        <f>H$5</f>
        <v>30.246666666666659</v>
      </c>
      <c r="I6" s="44">
        <f>I$5</f>
        <v>23.506333333333327</v>
      </c>
      <c r="J6" s="44">
        <f>J$5</f>
        <v>12.887999999999995</v>
      </c>
    </row>
    <row r="7" spans="1:10" x14ac:dyDescent="0.2">
      <c r="C7" s="50" t="s">
        <v>50</v>
      </c>
      <c r="D7" s="19">
        <f>IF(D5&gt;1,D3+VLOOKUP(D5,A120:B138,2)*D4,"")</f>
        <v>36.986999999999995</v>
      </c>
      <c r="G7" s="49"/>
      <c r="H7" s="49"/>
      <c r="I7" s="49"/>
    </row>
    <row r="8" spans="1:10" ht="13.5" thickBot="1" x14ac:dyDescent="0.25">
      <c r="A8" s="51"/>
      <c r="B8" s="26"/>
      <c r="C8" s="52" t="s">
        <v>51</v>
      </c>
      <c r="D8" s="21">
        <f>IF(D5&gt;1,D3-VLOOKUP(D5,A120:B138,2)*D4,"")</f>
        <v>23.506333333333327</v>
      </c>
      <c r="G8" s="49"/>
      <c r="H8" s="49"/>
      <c r="I8" s="49"/>
    </row>
    <row r="9" spans="1:10" x14ac:dyDescent="0.2">
      <c r="D9" s="26"/>
      <c r="G9" s="49"/>
      <c r="H9" s="49"/>
      <c r="I9" s="49"/>
    </row>
    <row r="10" spans="1:10" ht="13.5" thickBot="1" x14ac:dyDescent="0.25">
      <c r="A10" s="22" t="s">
        <v>52</v>
      </c>
      <c r="D10" s="16"/>
      <c r="G10" s="49"/>
      <c r="H10" s="49"/>
      <c r="I10" s="49"/>
    </row>
    <row r="11" spans="1:10" ht="13.5" thickBot="1" x14ac:dyDescent="0.25">
      <c r="B11" s="53"/>
      <c r="C11" s="19" t="s">
        <v>53</v>
      </c>
      <c r="D11" s="75" t="s">
        <v>62</v>
      </c>
      <c r="G11" s="49"/>
      <c r="H11" s="49"/>
      <c r="I11" s="49"/>
    </row>
    <row r="12" spans="1:10" ht="13.5" thickBot="1" x14ac:dyDescent="0.25">
      <c r="B12" s="76" t="s">
        <v>54</v>
      </c>
      <c r="C12" s="18">
        <f>IF(COUNT(C15:C114)=0,"",AVERAGE(C15:C114))</f>
        <v>30.246666666666659</v>
      </c>
      <c r="D12" s="77">
        <f>IF(COUNT(D15:D114)=0,"",AVERAGE(D15:D114))</f>
        <v>9.2333333333333325</v>
      </c>
      <c r="G12" s="49"/>
      <c r="H12" s="49"/>
      <c r="I12" s="49"/>
    </row>
    <row r="13" spans="1:10" ht="13.5" thickBot="1" x14ac:dyDescent="0.25">
      <c r="B13" s="54"/>
      <c r="C13" s="55"/>
      <c r="D13" s="16"/>
      <c r="G13" s="49"/>
      <c r="H13" s="49"/>
      <c r="I13" s="49"/>
    </row>
    <row r="14" spans="1:10" ht="13.5" thickBot="1" x14ac:dyDescent="0.25">
      <c r="B14" s="76" t="s">
        <v>55</v>
      </c>
      <c r="C14" s="18" t="s">
        <v>53</v>
      </c>
      <c r="D14" s="77" t="s">
        <v>62</v>
      </c>
      <c r="G14" s="49"/>
      <c r="H14" s="49"/>
      <c r="I14" s="49"/>
    </row>
    <row r="15" spans="1:10" x14ac:dyDescent="0.2">
      <c r="B15" s="78">
        <v>1</v>
      </c>
      <c r="C15" s="165">
        <v>31.8</v>
      </c>
      <c r="D15" s="165">
        <v>6</v>
      </c>
      <c r="G15" s="49"/>
      <c r="H15" s="49"/>
      <c r="I15" s="49"/>
    </row>
    <row r="16" spans="1:10" x14ac:dyDescent="0.2">
      <c r="B16" s="79">
        <v>2</v>
      </c>
      <c r="C16" s="166">
        <v>29.4</v>
      </c>
      <c r="D16" s="166">
        <v>4</v>
      </c>
      <c r="G16" s="49"/>
      <c r="H16" s="49"/>
      <c r="I16" s="49"/>
    </row>
    <row r="17" spans="2:9" x14ac:dyDescent="0.2">
      <c r="B17" s="79">
        <v>3</v>
      </c>
      <c r="C17" s="166">
        <v>23</v>
      </c>
      <c r="D17" s="166">
        <v>19</v>
      </c>
      <c r="G17" s="49"/>
      <c r="H17" s="49"/>
      <c r="I17" s="49"/>
    </row>
    <row r="18" spans="2:9" x14ac:dyDescent="0.2">
      <c r="B18" s="79">
        <v>4</v>
      </c>
      <c r="C18" s="166">
        <v>31.4</v>
      </c>
      <c r="D18" s="166">
        <v>3</v>
      </c>
      <c r="G18" s="49"/>
      <c r="H18" s="49"/>
      <c r="I18" s="49"/>
    </row>
    <row r="19" spans="2:9" x14ac:dyDescent="0.2">
      <c r="B19" s="79">
        <v>5</v>
      </c>
      <c r="C19" s="166">
        <v>30</v>
      </c>
      <c r="D19" s="166">
        <v>8</v>
      </c>
      <c r="G19" s="49"/>
      <c r="H19" s="49"/>
      <c r="I19" s="49"/>
    </row>
    <row r="20" spans="2:9" x14ac:dyDescent="0.2">
      <c r="B20" s="79">
        <v>6</v>
      </c>
      <c r="C20" s="166">
        <v>30.8</v>
      </c>
      <c r="D20" s="166">
        <v>7</v>
      </c>
      <c r="G20" s="49"/>
      <c r="H20" s="49"/>
      <c r="I20" s="49"/>
    </row>
    <row r="21" spans="2:9" x14ac:dyDescent="0.2">
      <c r="B21" s="79">
        <v>7</v>
      </c>
      <c r="C21" s="166">
        <v>30</v>
      </c>
      <c r="D21" s="166">
        <v>9</v>
      </c>
      <c r="G21" s="49"/>
      <c r="H21" s="49"/>
      <c r="I21" s="49"/>
    </row>
    <row r="22" spans="2:9" x14ac:dyDescent="0.2">
      <c r="B22" s="79">
        <v>8</v>
      </c>
      <c r="C22" s="166">
        <v>31.4</v>
      </c>
      <c r="D22" s="166">
        <v>9</v>
      </c>
      <c r="G22" s="49"/>
      <c r="H22" s="49"/>
      <c r="I22" s="49"/>
    </row>
    <row r="23" spans="2:9" x14ac:dyDescent="0.2">
      <c r="B23" s="79">
        <v>9</v>
      </c>
      <c r="C23" s="166">
        <v>31</v>
      </c>
      <c r="D23" s="166">
        <v>7</v>
      </c>
      <c r="G23" s="49"/>
      <c r="H23" s="49"/>
      <c r="I23" s="49"/>
    </row>
    <row r="24" spans="2:9" x14ac:dyDescent="0.2">
      <c r="B24" s="79">
        <v>10</v>
      </c>
      <c r="C24" s="166">
        <v>32.799999999999997</v>
      </c>
      <c r="D24" s="166">
        <v>25</v>
      </c>
      <c r="G24" s="49"/>
      <c r="H24" s="49"/>
      <c r="I24" s="49"/>
    </row>
    <row r="25" spans="2:9" x14ac:dyDescent="0.2">
      <c r="B25" s="79">
        <v>11</v>
      </c>
      <c r="C25" s="166">
        <v>33</v>
      </c>
      <c r="D25" s="166">
        <v>5</v>
      </c>
      <c r="F25" s="23" t="s">
        <v>56</v>
      </c>
      <c r="G25" s="5" t="s">
        <v>57</v>
      </c>
      <c r="H25" s="49"/>
      <c r="I25" s="49"/>
    </row>
    <row r="26" spans="2:9" x14ac:dyDescent="0.2">
      <c r="B26" s="79">
        <v>12</v>
      </c>
      <c r="C26" s="166">
        <v>28.4</v>
      </c>
      <c r="D26" s="166">
        <v>13</v>
      </c>
      <c r="G26" s="5" t="s">
        <v>58</v>
      </c>
      <c r="H26" s="49"/>
      <c r="I26" s="49"/>
    </row>
    <row r="27" spans="2:9" x14ac:dyDescent="0.2">
      <c r="B27" s="79">
        <v>13</v>
      </c>
      <c r="C27" s="166">
        <v>30.8</v>
      </c>
      <c r="D27" s="166">
        <v>8</v>
      </c>
      <c r="G27" s="5" t="s">
        <v>59</v>
      </c>
      <c r="H27" s="49"/>
      <c r="I27" s="49"/>
    </row>
    <row r="28" spans="2:9" x14ac:dyDescent="0.2">
      <c r="B28" s="79">
        <v>14</v>
      </c>
      <c r="C28" s="166">
        <v>30.2</v>
      </c>
      <c r="D28" s="166">
        <v>7</v>
      </c>
    </row>
    <row r="29" spans="2:9" x14ac:dyDescent="0.2">
      <c r="B29" s="79">
        <v>15</v>
      </c>
      <c r="C29" s="166">
        <v>30.4</v>
      </c>
      <c r="D29" s="166">
        <v>8</v>
      </c>
    </row>
    <row r="30" spans="2:9" x14ac:dyDescent="0.2">
      <c r="B30" s="79">
        <v>16</v>
      </c>
      <c r="C30" s="166">
        <v>28</v>
      </c>
      <c r="D30" s="166">
        <v>10</v>
      </c>
    </row>
    <row r="31" spans="2:9" x14ac:dyDescent="0.2">
      <c r="B31" s="79">
        <v>17</v>
      </c>
      <c r="C31" s="166">
        <v>31.8</v>
      </c>
      <c r="D31" s="166">
        <v>6</v>
      </c>
    </row>
    <row r="32" spans="2:9" x14ac:dyDescent="0.2">
      <c r="B32" s="79">
        <v>18</v>
      </c>
      <c r="C32" s="166">
        <v>28.8</v>
      </c>
      <c r="D32" s="166">
        <v>9</v>
      </c>
    </row>
    <row r="33" spans="2:4" x14ac:dyDescent="0.2">
      <c r="B33" s="79">
        <v>19</v>
      </c>
      <c r="C33" s="166">
        <v>33.799999999999997</v>
      </c>
      <c r="D33" s="166">
        <v>17</v>
      </c>
    </row>
    <row r="34" spans="2:4" x14ac:dyDescent="0.2">
      <c r="B34" s="79">
        <v>20</v>
      </c>
      <c r="C34" s="166">
        <v>28.8</v>
      </c>
      <c r="D34" s="166">
        <v>5</v>
      </c>
    </row>
    <row r="35" spans="2:4" x14ac:dyDescent="0.2">
      <c r="B35" s="79">
        <v>21</v>
      </c>
      <c r="C35" s="166">
        <v>32</v>
      </c>
      <c r="D35" s="166">
        <v>8</v>
      </c>
    </row>
    <row r="36" spans="2:4" x14ac:dyDescent="0.2">
      <c r="B36" s="79">
        <v>22</v>
      </c>
      <c r="C36" s="166">
        <v>31.8</v>
      </c>
      <c r="D36" s="166">
        <v>12</v>
      </c>
    </row>
    <row r="37" spans="2:4" x14ac:dyDescent="0.2">
      <c r="B37" s="79">
        <v>23</v>
      </c>
      <c r="C37" s="166">
        <v>32</v>
      </c>
      <c r="D37" s="166">
        <v>4</v>
      </c>
    </row>
    <row r="38" spans="2:4" x14ac:dyDescent="0.2">
      <c r="B38" s="79">
        <v>24</v>
      </c>
      <c r="C38" s="166">
        <v>29.4</v>
      </c>
      <c r="D38" s="166">
        <v>10</v>
      </c>
    </row>
    <row r="39" spans="2:4" x14ac:dyDescent="0.2">
      <c r="B39" s="79">
        <v>25</v>
      </c>
      <c r="C39" s="166">
        <v>27.4</v>
      </c>
      <c r="D39" s="166">
        <v>6</v>
      </c>
    </row>
    <row r="40" spans="2:4" x14ac:dyDescent="0.2">
      <c r="B40" s="79">
        <v>26</v>
      </c>
      <c r="C40" s="166">
        <v>32.200000000000003</v>
      </c>
      <c r="D40" s="166">
        <v>7</v>
      </c>
    </row>
    <row r="41" spans="2:4" x14ac:dyDescent="0.2">
      <c r="B41" s="79">
        <v>27</v>
      </c>
      <c r="C41" s="166">
        <v>26</v>
      </c>
      <c r="D41" s="166">
        <v>23</v>
      </c>
    </row>
    <row r="42" spans="2:4" x14ac:dyDescent="0.2">
      <c r="B42" s="79">
        <v>28</v>
      </c>
      <c r="C42" s="166">
        <v>31.6</v>
      </c>
      <c r="D42" s="166">
        <v>6</v>
      </c>
    </row>
    <row r="43" spans="2:4" x14ac:dyDescent="0.2">
      <c r="B43" s="79">
        <v>29</v>
      </c>
      <c r="C43" s="166">
        <v>30.6</v>
      </c>
      <c r="D43" s="166">
        <v>8</v>
      </c>
    </row>
    <row r="44" spans="2:4" x14ac:dyDescent="0.2">
      <c r="B44" s="79">
        <v>30</v>
      </c>
      <c r="C44" s="166">
        <v>28.8</v>
      </c>
      <c r="D44" s="166">
        <v>8</v>
      </c>
    </row>
    <row r="45" spans="2:4" x14ac:dyDescent="0.2">
      <c r="B45" s="79">
        <v>31</v>
      </c>
      <c r="C45" s="11"/>
      <c r="D45" s="80"/>
    </row>
    <row r="46" spans="2:4" x14ac:dyDescent="0.2">
      <c r="B46" s="79">
        <v>32</v>
      </c>
      <c r="C46" s="11"/>
      <c r="D46" s="80"/>
    </row>
    <row r="47" spans="2:4" x14ac:dyDescent="0.2">
      <c r="B47" s="79">
        <v>33</v>
      </c>
      <c r="C47" s="11"/>
      <c r="D47" s="80"/>
    </row>
    <row r="48" spans="2:4" x14ac:dyDescent="0.2">
      <c r="B48" s="79">
        <v>34</v>
      </c>
      <c r="C48" s="11"/>
      <c r="D48" s="80"/>
    </row>
    <row r="49" spans="2:4" x14ac:dyDescent="0.2">
      <c r="B49" s="79">
        <v>35</v>
      </c>
      <c r="C49" s="11"/>
      <c r="D49" s="80"/>
    </row>
    <row r="50" spans="2:4" x14ac:dyDescent="0.2">
      <c r="B50" s="79">
        <v>36</v>
      </c>
      <c r="C50" s="11"/>
      <c r="D50" s="80"/>
    </row>
    <row r="51" spans="2:4" x14ac:dyDescent="0.2">
      <c r="B51" s="79">
        <v>37</v>
      </c>
      <c r="C51" s="11"/>
      <c r="D51" s="80"/>
    </row>
    <row r="52" spans="2:4" x14ac:dyDescent="0.2">
      <c r="B52" s="79">
        <v>38</v>
      </c>
      <c r="C52" s="11"/>
      <c r="D52" s="80"/>
    </row>
    <row r="53" spans="2:4" x14ac:dyDescent="0.2">
      <c r="B53" s="79">
        <v>39</v>
      </c>
      <c r="C53" s="11"/>
      <c r="D53" s="80"/>
    </row>
    <row r="54" spans="2:4" x14ac:dyDescent="0.2">
      <c r="B54" s="79">
        <v>40</v>
      </c>
      <c r="C54" s="11"/>
      <c r="D54" s="80"/>
    </row>
    <row r="55" spans="2:4" x14ac:dyDescent="0.2">
      <c r="B55" s="79">
        <v>41</v>
      </c>
      <c r="C55" s="11"/>
      <c r="D55" s="80"/>
    </row>
    <row r="56" spans="2:4" x14ac:dyDescent="0.2">
      <c r="B56" s="79">
        <v>42</v>
      </c>
      <c r="C56" s="11"/>
      <c r="D56" s="80"/>
    </row>
    <row r="57" spans="2:4" x14ac:dyDescent="0.2">
      <c r="B57" s="79">
        <v>43</v>
      </c>
      <c r="C57" s="11"/>
      <c r="D57" s="80"/>
    </row>
    <row r="58" spans="2:4" x14ac:dyDescent="0.2">
      <c r="B58" s="79">
        <v>44</v>
      </c>
      <c r="C58" s="11"/>
      <c r="D58" s="80"/>
    </row>
    <row r="59" spans="2:4" x14ac:dyDescent="0.2">
      <c r="B59" s="79">
        <v>45</v>
      </c>
      <c r="C59" s="11"/>
      <c r="D59" s="80"/>
    </row>
    <row r="60" spans="2:4" x14ac:dyDescent="0.2">
      <c r="B60" s="79">
        <v>46</v>
      </c>
      <c r="C60" s="11"/>
      <c r="D60" s="80"/>
    </row>
    <row r="61" spans="2:4" x14ac:dyDescent="0.2">
      <c r="B61" s="79">
        <v>47</v>
      </c>
      <c r="C61" s="11"/>
      <c r="D61" s="80"/>
    </row>
    <row r="62" spans="2:4" x14ac:dyDescent="0.2">
      <c r="B62" s="79">
        <v>48</v>
      </c>
      <c r="C62" s="11"/>
      <c r="D62" s="80"/>
    </row>
    <row r="63" spans="2:4" x14ac:dyDescent="0.2">
      <c r="B63" s="79">
        <v>49</v>
      </c>
      <c r="C63" s="11"/>
      <c r="D63" s="80"/>
    </row>
    <row r="64" spans="2:4" x14ac:dyDescent="0.2">
      <c r="B64" s="79">
        <v>50</v>
      </c>
      <c r="C64" s="11"/>
      <c r="D64" s="80"/>
    </row>
    <row r="65" spans="2:4" x14ac:dyDescent="0.2">
      <c r="B65" s="79">
        <v>51</v>
      </c>
      <c r="C65" s="11"/>
      <c r="D65" s="80"/>
    </row>
    <row r="66" spans="2:4" x14ac:dyDescent="0.2">
      <c r="B66" s="79">
        <v>52</v>
      </c>
      <c r="C66" s="11"/>
      <c r="D66" s="80"/>
    </row>
    <row r="67" spans="2:4" x14ac:dyDescent="0.2">
      <c r="B67" s="79">
        <v>53</v>
      </c>
      <c r="C67" s="11"/>
      <c r="D67" s="80"/>
    </row>
    <row r="68" spans="2:4" x14ac:dyDescent="0.2">
      <c r="B68" s="79">
        <v>54</v>
      </c>
      <c r="C68" s="11"/>
      <c r="D68" s="80"/>
    </row>
    <row r="69" spans="2:4" x14ac:dyDescent="0.2">
      <c r="B69" s="79">
        <v>55</v>
      </c>
      <c r="C69" s="11"/>
      <c r="D69" s="80"/>
    </row>
    <row r="70" spans="2:4" x14ac:dyDescent="0.2">
      <c r="B70" s="79">
        <v>56</v>
      </c>
      <c r="C70" s="11"/>
      <c r="D70" s="80"/>
    </row>
    <row r="71" spans="2:4" x14ac:dyDescent="0.2">
      <c r="B71" s="79">
        <v>57</v>
      </c>
      <c r="C71" s="11"/>
      <c r="D71" s="80"/>
    </row>
    <row r="72" spans="2:4" x14ac:dyDescent="0.2">
      <c r="B72" s="79">
        <v>58</v>
      </c>
      <c r="C72" s="11"/>
      <c r="D72" s="80"/>
    </row>
    <row r="73" spans="2:4" x14ac:dyDescent="0.2">
      <c r="B73" s="79">
        <v>59</v>
      </c>
      <c r="C73" s="11"/>
      <c r="D73" s="80"/>
    </row>
    <row r="74" spans="2:4" x14ac:dyDescent="0.2">
      <c r="B74" s="79">
        <v>60</v>
      </c>
      <c r="C74" s="11"/>
      <c r="D74" s="80"/>
    </row>
    <row r="75" spans="2:4" x14ac:dyDescent="0.2">
      <c r="B75" s="79">
        <v>61</v>
      </c>
      <c r="C75" s="11"/>
      <c r="D75" s="80"/>
    </row>
    <row r="76" spans="2:4" x14ac:dyDescent="0.2">
      <c r="B76" s="79">
        <v>62</v>
      </c>
      <c r="C76" s="11"/>
      <c r="D76" s="80"/>
    </row>
    <row r="77" spans="2:4" x14ac:dyDescent="0.2">
      <c r="B77" s="79">
        <v>63</v>
      </c>
      <c r="C77" s="11"/>
      <c r="D77" s="80"/>
    </row>
    <row r="78" spans="2:4" x14ac:dyDescent="0.2">
      <c r="B78" s="79">
        <v>64</v>
      </c>
      <c r="C78" s="11"/>
      <c r="D78" s="80"/>
    </row>
    <row r="79" spans="2:4" x14ac:dyDescent="0.2">
      <c r="B79" s="79">
        <v>65</v>
      </c>
      <c r="C79" s="11"/>
      <c r="D79" s="80"/>
    </row>
    <row r="80" spans="2:4" x14ac:dyDescent="0.2">
      <c r="B80" s="79">
        <v>66</v>
      </c>
      <c r="C80" s="11"/>
      <c r="D80" s="80"/>
    </row>
    <row r="81" spans="2:4" x14ac:dyDescent="0.2">
      <c r="B81" s="79">
        <v>67</v>
      </c>
      <c r="C81" s="11"/>
      <c r="D81" s="80"/>
    </row>
    <row r="82" spans="2:4" x14ac:dyDescent="0.2">
      <c r="B82" s="79">
        <v>68</v>
      </c>
      <c r="C82" s="11"/>
      <c r="D82" s="80"/>
    </row>
    <row r="83" spans="2:4" x14ac:dyDescent="0.2">
      <c r="B83" s="79">
        <v>69</v>
      </c>
      <c r="C83" s="11"/>
      <c r="D83" s="80"/>
    </row>
    <row r="84" spans="2:4" x14ac:dyDescent="0.2">
      <c r="B84" s="79">
        <v>70</v>
      </c>
      <c r="C84" s="11"/>
      <c r="D84" s="80"/>
    </row>
    <row r="85" spans="2:4" x14ac:dyDescent="0.2">
      <c r="B85" s="79">
        <v>71</v>
      </c>
      <c r="C85" s="11"/>
      <c r="D85" s="80"/>
    </row>
    <row r="86" spans="2:4" x14ac:dyDescent="0.2">
      <c r="B86" s="79">
        <v>72</v>
      </c>
      <c r="C86" s="11"/>
      <c r="D86" s="80"/>
    </row>
    <row r="87" spans="2:4" x14ac:dyDescent="0.2">
      <c r="B87" s="79">
        <v>73</v>
      </c>
      <c r="C87" s="11"/>
      <c r="D87" s="80"/>
    </row>
    <row r="88" spans="2:4" x14ac:dyDescent="0.2">
      <c r="B88" s="79">
        <v>74</v>
      </c>
      <c r="C88" s="11"/>
      <c r="D88" s="80"/>
    </row>
    <row r="89" spans="2:4" x14ac:dyDescent="0.2">
      <c r="B89" s="79">
        <v>75</v>
      </c>
      <c r="C89" s="11"/>
      <c r="D89" s="80"/>
    </row>
    <row r="90" spans="2:4" x14ac:dyDescent="0.2">
      <c r="B90" s="79">
        <v>76</v>
      </c>
      <c r="C90" s="11"/>
      <c r="D90" s="80"/>
    </row>
    <row r="91" spans="2:4" x14ac:dyDescent="0.2">
      <c r="B91" s="79">
        <v>77</v>
      </c>
      <c r="C91" s="11"/>
      <c r="D91" s="80"/>
    </row>
    <row r="92" spans="2:4" x14ac:dyDescent="0.2">
      <c r="B92" s="79">
        <v>78</v>
      </c>
      <c r="C92" s="11"/>
      <c r="D92" s="80"/>
    </row>
    <row r="93" spans="2:4" x14ac:dyDescent="0.2">
      <c r="B93" s="79">
        <v>79</v>
      </c>
      <c r="C93" s="11"/>
      <c r="D93" s="80"/>
    </row>
    <row r="94" spans="2:4" x14ac:dyDescent="0.2">
      <c r="B94" s="79">
        <v>80</v>
      </c>
      <c r="C94" s="11"/>
      <c r="D94" s="80"/>
    </row>
    <row r="95" spans="2:4" x14ac:dyDescent="0.2">
      <c r="B95" s="79">
        <v>81</v>
      </c>
      <c r="C95" s="11"/>
      <c r="D95" s="80"/>
    </row>
    <row r="96" spans="2:4" x14ac:dyDescent="0.2">
      <c r="B96" s="79">
        <v>82</v>
      </c>
      <c r="C96" s="11"/>
      <c r="D96" s="80"/>
    </row>
    <row r="97" spans="2:4" x14ac:dyDescent="0.2">
      <c r="B97" s="79">
        <v>83</v>
      </c>
      <c r="C97" s="11"/>
      <c r="D97" s="80"/>
    </row>
    <row r="98" spans="2:4" x14ac:dyDescent="0.2">
      <c r="B98" s="79">
        <v>84</v>
      </c>
      <c r="C98" s="11"/>
      <c r="D98" s="80"/>
    </row>
    <row r="99" spans="2:4" x14ac:dyDescent="0.2">
      <c r="B99" s="79">
        <v>85</v>
      </c>
      <c r="C99" s="11"/>
      <c r="D99" s="80"/>
    </row>
    <row r="100" spans="2:4" x14ac:dyDescent="0.2">
      <c r="B100" s="79">
        <v>86</v>
      </c>
      <c r="C100" s="11"/>
      <c r="D100" s="80"/>
    </row>
    <row r="101" spans="2:4" x14ac:dyDescent="0.2">
      <c r="B101" s="79">
        <v>87</v>
      </c>
      <c r="C101" s="11"/>
      <c r="D101" s="80"/>
    </row>
    <row r="102" spans="2:4" x14ac:dyDescent="0.2">
      <c r="B102" s="79">
        <v>88</v>
      </c>
      <c r="C102" s="11"/>
      <c r="D102" s="80"/>
    </row>
    <row r="103" spans="2:4" x14ac:dyDescent="0.2">
      <c r="B103" s="79">
        <v>89</v>
      </c>
      <c r="C103" s="11"/>
      <c r="D103" s="80"/>
    </row>
    <row r="104" spans="2:4" x14ac:dyDescent="0.2">
      <c r="B104" s="79">
        <v>90</v>
      </c>
      <c r="C104" s="11"/>
      <c r="D104" s="80"/>
    </row>
    <row r="105" spans="2:4" x14ac:dyDescent="0.2">
      <c r="B105" s="79">
        <v>91</v>
      </c>
      <c r="C105" s="11"/>
      <c r="D105" s="80"/>
    </row>
    <row r="106" spans="2:4" x14ac:dyDescent="0.2">
      <c r="B106" s="79">
        <v>92</v>
      </c>
      <c r="C106" s="11"/>
      <c r="D106" s="80"/>
    </row>
    <row r="107" spans="2:4" x14ac:dyDescent="0.2">
      <c r="B107" s="79">
        <v>93</v>
      </c>
      <c r="C107" s="11"/>
      <c r="D107" s="80"/>
    </row>
    <row r="108" spans="2:4" x14ac:dyDescent="0.2">
      <c r="B108" s="79">
        <v>94</v>
      </c>
      <c r="C108" s="11"/>
      <c r="D108" s="80"/>
    </row>
    <row r="109" spans="2:4" x14ac:dyDescent="0.2">
      <c r="B109" s="79">
        <v>95</v>
      </c>
      <c r="C109" s="11"/>
      <c r="D109" s="80"/>
    </row>
    <row r="110" spans="2:4" x14ac:dyDescent="0.2">
      <c r="B110" s="79">
        <v>96</v>
      </c>
      <c r="C110" s="11"/>
      <c r="D110" s="80"/>
    </row>
    <row r="111" spans="2:4" x14ac:dyDescent="0.2">
      <c r="B111" s="79">
        <v>97</v>
      </c>
      <c r="C111" s="11"/>
      <c r="D111" s="80"/>
    </row>
    <row r="112" spans="2:4" x14ac:dyDescent="0.2">
      <c r="B112" s="79">
        <v>98</v>
      </c>
      <c r="C112" s="11"/>
      <c r="D112" s="80"/>
    </row>
    <row r="113" spans="1:4" x14ac:dyDescent="0.2">
      <c r="B113" s="79">
        <v>99</v>
      </c>
      <c r="C113" s="11"/>
      <c r="D113" s="80"/>
    </row>
    <row r="114" spans="1:4" ht="13.5" thickBot="1" x14ac:dyDescent="0.25">
      <c r="B114" s="81">
        <v>100</v>
      </c>
      <c r="C114" s="15"/>
      <c r="D114" s="82"/>
    </row>
    <row r="117" spans="1:4" x14ac:dyDescent="0.2">
      <c r="A117" s="83" t="s">
        <v>63</v>
      </c>
      <c r="B117" s="12"/>
    </row>
    <row r="118" spans="1:4" x14ac:dyDescent="0.2">
      <c r="A118" s="12"/>
      <c r="B118" s="12"/>
    </row>
    <row r="119" spans="1:4" x14ac:dyDescent="0.2">
      <c r="A119" s="42" t="s">
        <v>64</v>
      </c>
      <c r="B119" s="42" t="s">
        <v>65</v>
      </c>
    </row>
    <row r="120" spans="1:4" x14ac:dyDescent="0.2">
      <c r="A120" s="42">
        <v>2</v>
      </c>
      <c r="B120" s="84">
        <v>1.88</v>
      </c>
    </row>
    <row r="121" spans="1:4" x14ac:dyDescent="0.2">
      <c r="A121" s="42">
        <v>3</v>
      </c>
      <c r="B121" s="84">
        <v>1.02</v>
      </c>
    </row>
    <row r="122" spans="1:4" x14ac:dyDescent="0.2">
      <c r="A122" s="42">
        <v>4</v>
      </c>
      <c r="B122" s="84">
        <v>0.73</v>
      </c>
    </row>
    <row r="123" spans="1:4" x14ac:dyDescent="0.2">
      <c r="A123" s="42">
        <v>5</v>
      </c>
      <c r="B123" s="84">
        <v>0.57999999999999996</v>
      </c>
    </row>
    <row r="124" spans="1:4" x14ac:dyDescent="0.2">
      <c r="A124" s="42">
        <v>6</v>
      </c>
      <c r="B124" s="84">
        <v>0.48</v>
      </c>
    </row>
    <row r="125" spans="1:4" x14ac:dyDescent="0.2">
      <c r="A125" s="42">
        <v>7</v>
      </c>
      <c r="B125" s="84">
        <v>0.42</v>
      </c>
    </row>
    <row r="126" spans="1:4" x14ac:dyDescent="0.2">
      <c r="A126" s="42">
        <v>8</v>
      </c>
      <c r="B126" s="84">
        <v>0.37</v>
      </c>
    </row>
    <row r="127" spans="1:4" x14ac:dyDescent="0.2">
      <c r="A127" s="42">
        <v>9</v>
      </c>
      <c r="B127" s="84">
        <v>0.34</v>
      </c>
    </row>
    <row r="128" spans="1:4" x14ac:dyDescent="0.2">
      <c r="A128" s="42">
        <v>10</v>
      </c>
      <c r="B128" s="84">
        <v>0.31</v>
      </c>
    </row>
    <row r="129" spans="1:3" x14ac:dyDescent="0.2">
      <c r="A129" s="42">
        <v>11</v>
      </c>
      <c r="B129" s="84">
        <v>0.28999999999999998</v>
      </c>
    </row>
    <row r="130" spans="1:3" x14ac:dyDescent="0.2">
      <c r="A130" s="42">
        <v>12</v>
      </c>
      <c r="B130" s="84">
        <v>0.27</v>
      </c>
    </row>
    <row r="131" spans="1:3" x14ac:dyDescent="0.2">
      <c r="A131" s="42">
        <v>13</v>
      </c>
      <c r="B131" s="84">
        <v>0.25</v>
      </c>
    </row>
    <row r="132" spans="1:3" x14ac:dyDescent="0.2">
      <c r="A132" s="42">
        <v>14</v>
      </c>
      <c r="B132" s="84">
        <v>0.24</v>
      </c>
    </row>
    <row r="133" spans="1:3" x14ac:dyDescent="0.2">
      <c r="A133" s="42">
        <v>15</v>
      </c>
      <c r="B133" s="84">
        <v>0.22</v>
      </c>
    </row>
    <row r="134" spans="1:3" x14ac:dyDescent="0.2">
      <c r="A134" s="42">
        <v>16</v>
      </c>
      <c r="B134" s="84">
        <v>0.21</v>
      </c>
    </row>
    <row r="135" spans="1:3" x14ac:dyDescent="0.2">
      <c r="A135" s="42">
        <v>17</v>
      </c>
      <c r="B135" s="84">
        <v>0.2</v>
      </c>
    </row>
    <row r="136" spans="1:3" x14ac:dyDescent="0.2">
      <c r="A136" s="42">
        <v>18</v>
      </c>
      <c r="B136" s="84">
        <v>0.19</v>
      </c>
    </row>
    <row r="137" spans="1:3" x14ac:dyDescent="0.2">
      <c r="A137" s="42">
        <v>19</v>
      </c>
      <c r="B137" s="84">
        <v>0.19</v>
      </c>
    </row>
    <row r="138" spans="1:3" x14ac:dyDescent="0.2">
      <c r="A138" s="42">
        <v>20</v>
      </c>
      <c r="B138" s="84">
        <v>0.18</v>
      </c>
    </row>
    <row r="143" spans="1:3" x14ac:dyDescent="0.2">
      <c r="A143" s="16" t="s">
        <v>40</v>
      </c>
      <c r="C143" s="27" t="s">
        <v>41</v>
      </c>
    </row>
    <row r="144" spans="1:3" x14ac:dyDescent="0.2">
      <c r="A144" s="6" t="s">
        <v>42</v>
      </c>
      <c r="C144" s="16" t="s">
        <v>66</v>
      </c>
    </row>
    <row r="146" spans="1:4" x14ac:dyDescent="0.2">
      <c r="A146" s="58" t="s">
        <v>60</v>
      </c>
      <c r="B146" s="16"/>
      <c r="C146" s="16"/>
      <c r="D146" s="16"/>
    </row>
    <row r="147" spans="1:4" ht="13.5" thickBot="1" x14ac:dyDescent="0.25">
      <c r="A147" s="6"/>
      <c r="B147" s="16"/>
      <c r="C147" s="16"/>
      <c r="D147" s="16"/>
    </row>
    <row r="148" spans="1:4" x14ac:dyDescent="0.2">
      <c r="A148" s="59" t="s">
        <v>44</v>
      </c>
      <c r="B148" s="60"/>
      <c r="C148" s="85"/>
      <c r="D148" s="9">
        <f>C157</f>
        <v>12.11</v>
      </c>
    </row>
    <row r="149" spans="1:4" x14ac:dyDescent="0.2">
      <c r="A149" s="61" t="s">
        <v>61</v>
      </c>
      <c r="C149" s="86"/>
      <c r="D149" s="11">
        <f>D157</f>
        <v>4.6000000000000082E-2</v>
      </c>
    </row>
    <row r="150" spans="1:4" ht="13.5" thickBot="1" x14ac:dyDescent="0.25">
      <c r="A150" s="87" t="s">
        <v>47</v>
      </c>
      <c r="B150" s="88"/>
      <c r="C150" s="89" t="s">
        <v>48</v>
      </c>
      <c r="D150" s="15">
        <v>4</v>
      </c>
    </row>
    <row r="151" spans="1:4" ht="13.5" thickBot="1" x14ac:dyDescent="0.25">
      <c r="A151" s="2"/>
      <c r="B151" s="2"/>
      <c r="C151" s="2"/>
      <c r="D151" s="74"/>
    </row>
    <row r="152" spans="1:4" x14ac:dyDescent="0.2">
      <c r="C152" s="65" t="s">
        <v>50</v>
      </c>
      <c r="D152" s="34">
        <f>D148+VLOOKUP(D150,A120:B138,2)*D149</f>
        <v>12.14358</v>
      </c>
    </row>
    <row r="153" spans="1:4" ht="13.5" thickBot="1" x14ac:dyDescent="0.25">
      <c r="A153" s="51"/>
      <c r="B153" s="26"/>
      <c r="C153" s="66" t="s">
        <v>51</v>
      </c>
      <c r="D153" s="36">
        <f>D148-VLOOKUP(D150,A120:B138,2)*D149</f>
        <v>12.076419999999999</v>
      </c>
    </row>
    <row r="154" spans="1:4" x14ac:dyDescent="0.2">
      <c r="D154" s="26"/>
    </row>
    <row r="155" spans="1:4" ht="13.5" thickBot="1" x14ac:dyDescent="0.25">
      <c r="A155" s="16" t="s">
        <v>52</v>
      </c>
      <c r="D155" s="16"/>
    </row>
    <row r="156" spans="1:4" ht="13.5" thickBot="1" x14ac:dyDescent="0.25">
      <c r="B156" s="51"/>
      <c r="C156" s="34" t="s">
        <v>53</v>
      </c>
      <c r="D156" s="90" t="s">
        <v>62</v>
      </c>
    </row>
    <row r="157" spans="1:4" ht="13.5" thickBot="1" x14ac:dyDescent="0.25">
      <c r="B157" s="91" t="s">
        <v>54</v>
      </c>
      <c r="C157" s="33">
        <f>AVERAGE(C160:C164)</f>
        <v>12.11</v>
      </c>
      <c r="D157" s="92">
        <f>AVERAGE(D160:D1648)</f>
        <v>4.6000000000000082E-2</v>
      </c>
    </row>
    <row r="158" spans="1:4" ht="13.5" thickBot="1" x14ac:dyDescent="0.25">
      <c r="B158" s="54"/>
      <c r="C158" s="55"/>
      <c r="D158" s="16"/>
    </row>
    <row r="159" spans="1:4" ht="13.5" thickBot="1" x14ac:dyDescent="0.25">
      <c r="B159" s="91" t="s">
        <v>55</v>
      </c>
      <c r="C159" s="33" t="s">
        <v>53</v>
      </c>
      <c r="D159" s="92" t="s">
        <v>62</v>
      </c>
    </row>
    <row r="160" spans="1:4" x14ac:dyDescent="0.2">
      <c r="B160" s="93">
        <v>1</v>
      </c>
      <c r="C160" s="9">
        <f>AVERAGE(12.11,12.1,12.11,12.08)</f>
        <v>12.1</v>
      </c>
      <c r="D160" s="9">
        <f>MAX(12.11,12.1,12.11,12.08)-MIN(12.11,12.1,12.11,12.08)</f>
        <v>2.9999999999999361E-2</v>
      </c>
    </row>
    <row r="161" spans="1:4" x14ac:dyDescent="0.2">
      <c r="B161" s="94">
        <v>2</v>
      </c>
      <c r="C161" s="11">
        <f>AVERAGE(12.15,12.12,12.1,12.11)</f>
        <v>12.12</v>
      </c>
      <c r="D161" s="11">
        <f>MAX(12.15,12.12,12.1,12.11)-MIN(12.15,12.12,12.1,12.11)</f>
        <v>5.0000000000000711E-2</v>
      </c>
    </row>
    <row r="162" spans="1:4" x14ac:dyDescent="0.2">
      <c r="B162" s="94">
        <v>3</v>
      </c>
      <c r="C162" s="11">
        <f>AVERAGE(12.09,12.09,12.11,12.15)</f>
        <v>12.11</v>
      </c>
      <c r="D162" s="11">
        <f>MAX(12.09,12.09,12.11,12.15)-MIN(12.09,12.09,12.11,12.15)</f>
        <v>6.0000000000000497E-2</v>
      </c>
    </row>
    <row r="163" spans="1:4" x14ac:dyDescent="0.2">
      <c r="B163" s="94">
        <v>4</v>
      </c>
      <c r="C163" s="11">
        <f>AVERAGE(12.12,12.1,12.08,12.1)</f>
        <v>12.1</v>
      </c>
      <c r="D163" s="11">
        <f>MAX(12.12,12.1,12.08,12.1)-MIN(12.12,12.1,12.08,12.1)</f>
        <v>3.9999999999999147E-2</v>
      </c>
    </row>
    <row r="164" spans="1:4" x14ac:dyDescent="0.2">
      <c r="B164" s="94">
        <v>5</v>
      </c>
      <c r="C164" s="11">
        <f>AVERAGE(12.09,12.14,12.13,12.12)</f>
        <v>12.12</v>
      </c>
      <c r="D164" s="11">
        <f>MAX(12.09,12.14,12.13,12.12)-MIN(12.09,12.14,12.13,12.12)</f>
        <v>5.0000000000000711E-2</v>
      </c>
    </row>
    <row r="167" spans="1:4" x14ac:dyDescent="0.2">
      <c r="A167" s="16" t="s">
        <v>67</v>
      </c>
    </row>
  </sheetData>
  <sheetProtection algorithmName="SHA-512" hashValue="rVJ4iJflRVF9Zoq+0l3YjkTb023QynC68gm3MOqu2jPGclkzw1lpSfcDtcbU1LX5qlPcCueIn61nv7dU0UMDXw==" saltValue="jU5NDSLZjJAbf2lBSWhqvw==" spinCount="100000" sheet="1" scenarios="1" formatCells="0" formatColumns="0" formatRows="0"/>
  <phoneticPr fontId="12" type="noConversion"/>
  <hyperlinks>
    <hyperlink ref="A2" location="'Chapter 10'!A1" display="&lt;Back" xr:uid="{00000000-0004-0000-0400-000000000000}"/>
    <hyperlink ref="A144" location="Top" display="^Top" xr:uid="{00000000-0004-0000-0400-000001000000}"/>
    <hyperlink ref="C2" location="Basic" display="Basic" xr:uid="{00000000-0004-0000-0400-000002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133350</xdr:rowOff>
              </to>
            </anchor>
          </controlPr>
        </control>
      </mc:Choice>
      <mc:Fallback>
        <control shapeId="3073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/>
  <dimension ref="A1:J167"/>
  <sheetViews>
    <sheetView workbookViewId="0">
      <selection activeCell="M30" sqref="M30"/>
    </sheetView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37" t="s">
        <v>68</v>
      </c>
      <c r="B1" s="16"/>
      <c r="C1" s="3" t="s">
        <v>29</v>
      </c>
      <c r="D1" s="16"/>
    </row>
    <row r="2" spans="1:10" x14ac:dyDescent="0.2">
      <c r="A2" s="6" t="s">
        <v>30</v>
      </c>
      <c r="B2" s="16"/>
      <c r="C2" s="16"/>
      <c r="D2" s="16"/>
    </row>
    <row r="3" spans="1:10" ht="13.5" thickBot="1" x14ac:dyDescent="0.25">
      <c r="A3" s="16"/>
      <c r="B3" s="16"/>
      <c r="C3" s="16"/>
      <c r="D3" s="16"/>
    </row>
    <row r="4" spans="1:10" x14ac:dyDescent="0.2">
      <c r="A4" s="38" t="s">
        <v>61</v>
      </c>
      <c r="B4" s="39"/>
      <c r="C4" s="70"/>
      <c r="D4" s="167">
        <f>C12</f>
        <v>9.2333333333333325</v>
      </c>
      <c r="E4" s="12"/>
      <c r="F4" s="12"/>
      <c r="G4" s="42" t="str">
        <f>"UCL = "&amp;TEXT(D7,"#,##0.0000")</f>
        <v>UCL = 21.0520</v>
      </c>
      <c r="H4" s="42" t="str">
        <f>"AVE = "&amp;TEXT(D4,"#,##0.0000")</f>
        <v>AVE = 9.2333</v>
      </c>
      <c r="I4" s="42" t="str">
        <f>"LCL = "&amp;TEXT(D8,"#,##0.0000")</f>
        <v>LCL = 0.0000</v>
      </c>
      <c r="J4" s="12"/>
    </row>
    <row r="5" spans="1:10" ht="13.5" thickBot="1" x14ac:dyDescent="0.25">
      <c r="A5" s="46" t="s">
        <v>47</v>
      </c>
      <c r="B5" s="72"/>
      <c r="C5" s="73" t="s">
        <v>48</v>
      </c>
      <c r="D5" s="15">
        <v>4</v>
      </c>
      <c r="E5" s="12">
        <v>1</v>
      </c>
      <c r="F5" s="42">
        <f>VLOOKUP(2,A120:C138,3)*D4</f>
        <v>30.192999999999998</v>
      </c>
      <c r="G5" s="44">
        <f>D7</f>
        <v>21.051999999999996</v>
      </c>
      <c r="H5" s="44">
        <f>D4</f>
        <v>9.2333333333333325</v>
      </c>
      <c r="I5" s="44">
        <f>D8</f>
        <v>0</v>
      </c>
      <c r="J5" s="44">
        <f>VLOOKUP(2,A120:C138,2)*D4</f>
        <v>0</v>
      </c>
    </row>
    <row r="6" spans="1:10" ht="13.5" thickBot="1" x14ac:dyDescent="0.25">
      <c r="A6" s="2"/>
      <c r="B6" s="2"/>
      <c r="C6" s="2"/>
      <c r="D6" s="16"/>
      <c r="E6" s="12">
        <v>100</v>
      </c>
      <c r="F6" s="44">
        <f>F$5</f>
        <v>30.192999999999998</v>
      </c>
      <c r="G6" s="44">
        <f>G$5</f>
        <v>21.051999999999996</v>
      </c>
      <c r="H6" s="44">
        <f>H$5</f>
        <v>9.2333333333333325</v>
      </c>
      <c r="I6" s="44">
        <f>I$5</f>
        <v>0</v>
      </c>
      <c r="J6" s="44">
        <f>J$5</f>
        <v>0</v>
      </c>
    </row>
    <row r="7" spans="1:10" x14ac:dyDescent="0.2">
      <c r="C7" s="50" t="s">
        <v>50</v>
      </c>
      <c r="D7" s="19">
        <f>IF(D5&gt;1,VLOOKUP(D5,A120:C138,3)*D4,"")</f>
        <v>21.051999999999996</v>
      </c>
      <c r="G7" s="49"/>
      <c r="H7" s="49"/>
      <c r="I7" s="49"/>
    </row>
    <row r="8" spans="1:10" ht="13.5" thickBot="1" x14ac:dyDescent="0.25">
      <c r="A8" s="51"/>
      <c r="B8" s="26"/>
      <c r="C8" s="52" t="s">
        <v>51</v>
      </c>
      <c r="D8" s="21">
        <f>IF(D5&gt;1,VLOOKUP(D5,A120:C138,2)*D4,"")</f>
        <v>0</v>
      </c>
      <c r="G8" s="49"/>
      <c r="H8" s="49"/>
      <c r="I8" s="49"/>
    </row>
    <row r="9" spans="1:10" x14ac:dyDescent="0.2">
      <c r="C9" s="16"/>
      <c r="D9" s="26"/>
      <c r="G9" s="49"/>
      <c r="H9" s="49"/>
      <c r="I9" s="49"/>
    </row>
    <row r="10" spans="1:10" ht="13.5" thickBot="1" x14ac:dyDescent="0.25">
      <c r="A10" s="22" t="s">
        <v>52</v>
      </c>
      <c r="D10" s="16"/>
      <c r="G10" s="49"/>
      <c r="H10" s="49"/>
      <c r="I10" s="49"/>
    </row>
    <row r="11" spans="1:10" ht="13.5" thickBot="1" x14ac:dyDescent="0.25">
      <c r="B11" s="53"/>
      <c r="C11" s="19" t="s">
        <v>62</v>
      </c>
      <c r="D11" s="16"/>
      <c r="G11" s="49"/>
      <c r="H11" s="49"/>
      <c r="I11" s="49"/>
    </row>
    <row r="12" spans="1:10" ht="13.5" thickBot="1" x14ac:dyDescent="0.25">
      <c r="B12" s="76" t="s">
        <v>54</v>
      </c>
      <c r="C12" s="168">
        <f>IF(COUNT(C15:C114)=0,"",AVERAGE(C15:C114))</f>
        <v>9.2333333333333325</v>
      </c>
      <c r="D12" s="16"/>
      <c r="G12" s="49"/>
      <c r="H12" s="49"/>
      <c r="I12" s="49"/>
    </row>
    <row r="13" spans="1:10" ht="13.5" thickBot="1" x14ac:dyDescent="0.25">
      <c r="B13" s="54"/>
      <c r="C13" s="16"/>
      <c r="D13" s="16"/>
      <c r="G13" s="49"/>
      <c r="H13" s="49"/>
      <c r="I13" s="49"/>
    </row>
    <row r="14" spans="1:10" ht="13.5" thickBot="1" x14ac:dyDescent="0.25">
      <c r="B14" s="76" t="s">
        <v>55</v>
      </c>
      <c r="C14" s="18" t="s">
        <v>62</v>
      </c>
      <c r="D14" s="16"/>
      <c r="G14" s="49"/>
      <c r="H14" s="49"/>
      <c r="I14" s="49"/>
    </row>
    <row r="15" spans="1:10" x14ac:dyDescent="0.2">
      <c r="B15" s="19">
        <v>1</v>
      </c>
      <c r="C15" s="165">
        <v>6</v>
      </c>
      <c r="D15" s="16"/>
      <c r="G15" s="49"/>
      <c r="H15" s="49"/>
      <c r="I15" s="49"/>
    </row>
    <row r="16" spans="1:10" x14ac:dyDescent="0.2">
      <c r="B16" s="57">
        <v>2</v>
      </c>
      <c r="C16" s="166">
        <v>4</v>
      </c>
      <c r="D16" s="16"/>
      <c r="G16" s="49"/>
      <c r="H16" s="49"/>
      <c r="I16" s="49"/>
    </row>
    <row r="17" spans="2:9" x14ac:dyDescent="0.2">
      <c r="B17" s="57">
        <v>3</v>
      </c>
      <c r="C17" s="166">
        <v>19</v>
      </c>
      <c r="D17" s="16"/>
      <c r="G17" s="49"/>
      <c r="H17" s="49"/>
      <c r="I17" s="49"/>
    </row>
    <row r="18" spans="2:9" x14ac:dyDescent="0.2">
      <c r="B18" s="57">
        <v>4</v>
      </c>
      <c r="C18" s="166">
        <v>3</v>
      </c>
      <c r="D18" s="16"/>
      <c r="G18" s="49"/>
      <c r="H18" s="49"/>
      <c r="I18" s="49"/>
    </row>
    <row r="19" spans="2:9" x14ac:dyDescent="0.2">
      <c r="B19" s="57">
        <v>5</v>
      </c>
      <c r="C19" s="166">
        <v>8</v>
      </c>
      <c r="D19" s="16"/>
      <c r="G19" s="49"/>
      <c r="H19" s="49"/>
      <c r="I19" s="49"/>
    </row>
    <row r="20" spans="2:9" x14ac:dyDescent="0.2">
      <c r="B20" s="57">
        <v>6</v>
      </c>
      <c r="C20" s="166">
        <v>7</v>
      </c>
      <c r="D20" s="16"/>
      <c r="G20" s="49"/>
      <c r="H20" s="49"/>
      <c r="I20" s="49"/>
    </row>
    <row r="21" spans="2:9" x14ac:dyDescent="0.2">
      <c r="B21" s="57">
        <v>7</v>
      </c>
      <c r="C21" s="166">
        <v>9</v>
      </c>
      <c r="D21" s="16"/>
      <c r="G21" s="49"/>
      <c r="H21" s="49"/>
      <c r="I21" s="49"/>
    </row>
    <row r="22" spans="2:9" x14ac:dyDescent="0.2">
      <c r="B22" s="57">
        <v>8</v>
      </c>
      <c r="C22" s="166">
        <v>9</v>
      </c>
      <c r="D22" s="16"/>
      <c r="G22" s="49"/>
      <c r="H22" s="49"/>
      <c r="I22" s="49"/>
    </row>
    <row r="23" spans="2:9" x14ac:dyDescent="0.2">
      <c r="B23" s="57">
        <v>9</v>
      </c>
      <c r="C23" s="166">
        <v>7</v>
      </c>
      <c r="D23" s="16"/>
      <c r="G23" s="49"/>
      <c r="H23" s="49"/>
      <c r="I23" s="49"/>
    </row>
    <row r="24" spans="2:9" x14ac:dyDescent="0.2">
      <c r="B24" s="57">
        <v>10</v>
      </c>
      <c r="C24" s="166">
        <v>25</v>
      </c>
      <c r="D24" s="16"/>
      <c r="G24" s="49"/>
      <c r="H24" s="49"/>
      <c r="I24" s="49"/>
    </row>
    <row r="25" spans="2:9" x14ac:dyDescent="0.2">
      <c r="B25" s="57">
        <v>11</v>
      </c>
      <c r="C25" s="166">
        <v>5</v>
      </c>
      <c r="D25" s="16"/>
      <c r="E25" s="23" t="s">
        <v>56</v>
      </c>
      <c r="F25" s="5" t="s">
        <v>57</v>
      </c>
      <c r="G25" s="49"/>
      <c r="H25" s="49"/>
      <c r="I25" s="49"/>
    </row>
    <row r="26" spans="2:9" x14ac:dyDescent="0.2">
      <c r="B26" s="57">
        <v>12</v>
      </c>
      <c r="C26" s="166">
        <v>13</v>
      </c>
      <c r="D26" s="16"/>
      <c r="F26" s="5" t="s">
        <v>58</v>
      </c>
      <c r="G26" s="49"/>
      <c r="H26" s="49"/>
      <c r="I26" s="49"/>
    </row>
    <row r="27" spans="2:9" x14ac:dyDescent="0.2">
      <c r="B27" s="57">
        <v>13</v>
      </c>
      <c r="C27" s="166">
        <v>8</v>
      </c>
      <c r="D27" s="16"/>
      <c r="F27" s="5" t="s">
        <v>59</v>
      </c>
      <c r="G27" s="49"/>
      <c r="H27" s="49"/>
      <c r="I27" s="49"/>
    </row>
    <row r="28" spans="2:9" x14ac:dyDescent="0.2">
      <c r="B28" s="57">
        <v>14</v>
      </c>
      <c r="C28" s="166">
        <v>7</v>
      </c>
      <c r="D28" s="16"/>
    </row>
    <row r="29" spans="2:9" x14ac:dyDescent="0.2">
      <c r="B29" s="57">
        <v>15</v>
      </c>
      <c r="C29" s="166">
        <v>8</v>
      </c>
      <c r="D29" s="16"/>
    </row>
    <row r="30" spans="2:9" x14ac:dyDescent="0.2">
      <c r="B30" s="57">
        <v>16</v>
      </c>
      <c r="C30" s="166">
        <v>10</v>
      </c>
      <c r="D30" s="16"/>
    </row>
    <row r="31" spans="2:9" x14ac:dyDescent="0.2">
      <c r="B31" s="57">
        <v>17</v>
      </c>
      <c r="C31" s="166">
        <v>6</v>
      </c>
      <c r="D31" s="16"/>
    </row>
    <row r="32" spans="2:9" x14ac:dyDescent="0.2">
      <c r="B32" s="57">
        <v>18</v>
      </c>
      <c r="C32" s="166">
        <v>9</v>
      </c>
      <c r="D32" s="16"/>
    </row>
    <row r="33" spans="2:4" x14ac:dyDescent="0.2">
      <c r="B33" s="57">
        <v>19</v>
      </c>
      <c r="C33" s="166">
        <v>17</v>
      </c>
      <c r="D33" s="16"/>
    </row>
    <row r="34" spans="2:4" x14ac:dyDescent="0.2">
      <c r="B34" s="57">
        <v>20</v>
      </c>
      <c r="C34" s="166">
        <v>5</v>
      </c>
      <c r="D34" s="16"/>
    </row>
    <row r="35" spans="2:4" x14ac:dyDescent="0.2">
      <c r="B35" s="57">
        <v>21</v>
      </c>
      <c r="C35" s="166">
        <v>8</v>
      </c>
      <c r="D35" s="16"/>
    </row>
    <row r="36" spans="2:4" x14ac:dyDescent="0.2">
      <c r="B36" s="57">
        <v>22</v>
      </c>
      <c r="C36" s="166">
        <v>12</v>
      </c>
      <c r="D36" s="16"/>
    </row>
    <row r="37" spans="2:4" x14ac:dyDescent="0.2">
      <c r="B37" s="57">
        <v>23</v>
      </c>
      <c r="C37" s="166">
        <v>4</v>
      </c>
      <c r="D37" s="16"/>
    </row>
    <row r="38" spans="2:4" x14ac:dyDescent="0.2">
      <c r="B38" s="57">
        <v>24</v>
      </c>
      <c r="C38" s="166">
        <v>10</v>
      </c>
      <c r="D38" s="16"/>
    </row>
    <row r="39" spans="2:4" x14ac:dyDescent="0.2">
      <c r="B39" s="57">
        <v>25</v>
      </c>
      <c r="C39" s="166">
        <v>6</v>
      </c>
      <c r="D39" s="16"/>
    </row>
    <row r="40" spans="2:4" x14ac:dyDescent="0.2">
      <c r="B40" s="57">
        <v>26</v>
      </c>
      <c r="C40" s="166">
        <v>7</v>
      </c>
      <c r="D40" s="16"/>
    </row>
    <row r="41" spans="2:4" x14ac:dyDescent="0.2">
      <c r="B41" s="57">
        <v>27</v>
      </c>
      <c r="C41" s="166">
        <v>23</v>
      </c>
      <c r="D41" s="16"/>
    </row>
    <row r="42" spans="2:4" x14ac:dyDescent="0.2">
      <c r="B42" s="57">
        <v>28</v>
      </c>
      <c r="C42" s="166">
        <v>6</v>
      </c>
      <c r="D42" s="16"/>
    </row>
    <row r="43" spans="2:4" x14ac:dyDescent="0.2">
      <c r="B43" s="57">
        <v>29</v>
      </c>
      <c r="C43" s="166">
        <v>8</v>
      </c>
      <c r="D43" s="16"/>
    </row>
    <row r="44" spans="2:4" x14ac:dyDescent="0.2">
      <c r="B44" s="57">
        <v>30</v>
      </c>
      <c r="C44" s="166">
        <v>8</v>
      </c>
      <c r="D44" s="16"/>
    </row>
    <row r="45" spans="2:4" x14ac:dyDescent="0.2">
      <c r="B45" s="57">
        <v>31</v>
      </c>
      <c r="C45" s="11"/>
      <c r="D45" s="16"/>
    </row>
    <row r="46" spans="2:4" x14ac:dyDescent="0.2">
      <c r="B46" s="57">
        <v>32</v>
      </c>
      <c r="C46" s="11"/>
      <c r="D46" s="16"/>
    </row>
    <row r="47" spans="2:4" x14ac:dyDescent="0.2">
      <c r="B47" s="57">
        <v>33</v>
      </c>
      <c r="C47" s="11"/>
      <c r="D47" s="16"/>
    </row>
    <row r="48" spans="2:4" x14ac:dyDescent="0.2">
      <c r="B48" s="57">
        <v>34</v>
      </c>
      <c r="C48" s="11"/>
      <c r="D48" s="16"/>
    </row>
    <row r="49" spans="2:4" x14ac:dyDescent="0.2">
      <c r="B49" s="57">
        <v>35</v>
      </c>
      <c r="C49" s="11"/>
      <c r="D49" s="16"/>
    </row>
    <row r="50" spans="2:4" x14ac:dyDescent="0.2">
      <c r="B50" s="57">
        <v>36</v>
      </c>
      <c r="C50" s="11"/>
      <c r="D50" s="16"/>
    </row>
    <row r="51" spans="2:4" x14ac:dyDescent="0.2">
      <c r="B51" s="57">
        <v>37</v>
      </c>
      <c r="C51" s="11"/>
      <c r="D51" s="16"/>
    </row>
    <row r="52" spans="2:4" x14ac:dyDescent="0.2">
      <c r="B52" s="57">
        <v>38</v>
      </c>
      <c r="C52" s="11"/>
      <c r="D52" s="16"/>
    </row>
    <row r="53" spans="2:4" x14ac:dyDescent="0.2">
      <c r="B53" s="57">
        <v>39</v>
      </c>
      <c r="C53" s="11"/>
      <c r="D53" s="16"/>
    </row>
    <row r="54" spans="2:4" x14ac:dyDescent="0.2">
      <c r="B54" s="57">
        <v>40</v>
      </c>
      <c r="C54" s="11"/>
      <c r="D54" s="16"/>
    </row>
    <row r="55" spans="2:4" x14ac:dyDescent="0.2">
      <c r="B55" s="57">
        <v>41</v>
      </c>
      <c r="C55" s="11"/>
      <c r="D55" s="16"/>
    </row>
    <row r="56" spans="2:4" x14ac:dyDescent="0.2">
      <c r="B56" s="57">
        <v>42</v>
      </c>
      <c r="C56" s="11"/>
      <c r="D56" s="16"/>
    </row>
    <row r="57" spans="2:4" x14ac:dyDescent="0.2">
      <c r="B57" s="57">
        <v>43</v>
      </c>
      <c r="C57" s="11"/>
      <c r="D57" s="16"/>
    </row>
    <row r="58" spans="2:4" x14ac:dyDescent="0.2">
      <c r="B58" s="57">
        <v>44</v>
      </c>
      <c r="C58" s="11"/>
      <c r="D58" s="16"/>
    </row>
    <row r="59" spans="2:4" x14ac:dyDescent="0.2">
      <c r="B59" s="57">
        <v>45</v>
      </c>
      <c r="C59" s="11"/>
      <c r="D59" s="16"/>
    </row>
    <row r="60" spans="2:4" x14ac:dyDescent="0.2">
      <c r="B60" s="57">
        <v>46</v>
      </c>
      <c r="C60" s="11"/>
      <c r="D60" s="16"/>
    </row>
    <row r="61" spans="2:4" x14ac:dyDescent="0.2">
      <c r="B61" s="57">
        <v>47</v>
      </c>
      <c r="C61" s="11"/>
      <c r="D61" s="16"/>
    </row>
    <row r="62" spans="2:4" x14ac:dyDescent="0.2">
      <c r="B62" s="57">
        <v>48</v>
      </c>
      <c r="C62" s="11"/>
      <c r="D62" s="16"/>
    </row>
    <row r="63" spans="2:4" x14ac:dyDescent="0.2">
      <c r="B63" s="57">
        <v>49</v>
      </c>
      <c r="C63" s="11"/>
      <c r="D63" s="16"/>
    </row>
    <row r="64" spans="2:4" x14ac:dyDescent="0.2">
      <c r="B64" s="57">
        <v>50</v>
      </c>
      <c r="C64" s="11"/>
      <c r="D64" s="16"/>
    </row>
    <row r="65" spans="2:4" x14ac:dyDescent="0.2">
      <c r="B65" s="57">
        <v>51</v>
      </c>
      <c r="C65" s="11"/>
      <c r="D65" s="16"/>
    </row>
    <row r="66" spans="2:4" x14ac:dyDescent="0.2">
      <c r="B66" s="57">
        <v>52</v>
      </c>
      <c r="C66" s="11"/>
      <c r="D66" s="16"/>
    </row>
    <row r="67" spans="2:4" x14ac:dyDescent="0.2">
      <c r="B67" s="57">
        <v>53</v>
      </c>
      <c r="C67" s="11"/>
      <c r="D67" s="16"/>
    </row>
    <row r="68" spans="2:4" x14ac:dyDescent="0.2">
      <c r="B68" s="57">
        <v>54</v>
      </c>
      <c r="C68" s="11"/>
      <c r="D68" s="16"/>
    </row>
    <row r="69" spans="2:4" x14ac:dyDescent="0.2">
      <c r="B69" s="57">
        <v>55</v>
      </c>
      <c r="C69" s="11"/>
      <c r="D69" s="16"/>
    </row>
    <row r="70" spans="2:4" x14ac:dyDescent="0.2">
      <c r="B70" s="57">
        <v>56</v>
      </c>
      <c r="C70" s="11"/>
      <c r="D70" s="16"/>
    </row>
    <row r="71" spans="2:4" x14ac:dyDescent="0.2">
      <c r="B71" s="57">
        <v>57</v>
      </c>
      <c r="C71" s="11"/>
      <c r="D71" s="16"/>
    </row>
    <row r="72" spans="2:4" x14ac:dyDescent="0.2">
      <c r="B72" s="57">
        <v>58</v>
      </c>
      <c r="C72" s="11"/>
      <c r="D72" s="16"/>
    </row>
    <row r="73" spans="2:4" x14ac:dyDescent="0.2">
      <c r="B73" s="57">
        <v>59</v>
      </c>
      <c r="C73" s="11"/>
      <c r="D73" s="16"/>
    </row>
    <row r="74" spans="2:4" x14ac:dyDescent="0.2">
      <c r="B74" s="57">
        <v>60</v>
      </c>
      <c r="C74" s="11"/>
      <c r="D74" s="16"/>
    </row>
    <row r="75" spans="2:4" x14ac:dyDescent="0.2">
      <c r="B75" s="57">
        <v>61</v>
      </c>
      <c r="C75" s="11"/>
      <c r="D75" s="16"/>
    </row>
    <row r="76" spans="2:4" x14ac:dyDescent="0.2">
      <c r="B76" s="57">
        <v>62</v>
      </c>
      <c r="C76" s="11"/>
      <c r="D76" s="16"/>
    </row>
    <row r="77" spans="2:4" x14ac:dyDescent="0.2">
      <c r="B77" s="57">
        <v>63</v>
      </c>
      <c r="C77" s="11"/>
      <c r="D77" s="16"/>
    </row>
    <row r="78" spans="2:4" x14ac:dyDescent="0.2">
      <c r="B78" s="57">
        <v>64</v>
      </c>
      <c r="C78" s="11"/>
      <c r="D78" s="16"/>
    </row>
    <row r="79" spans="2:4" x14ac:dyDescent="0.2">
      <c r="B79" s="57">
        <v>65</v>
      </c>
      <c r="C79" s="11"/>
      <c r="D79" s="16"/>
    </row>
    <row r="80" spans="2:4" x14ac:dyDescent="0.2">
      <c r="B80" s="57">
        <v>66</v>
      </c>
      <c r="C80" s="11"/>
      <c r="D80" s="16"/>
    </row>
    <row r="81" spans="2:4" x14ac:dyDescent="0.2">
      <c r="B81" s="57">
        <v>67</v>
      </c>
      <c r="C81" s="11"/>
      <c r="D81" s="16"/>
    </row>
    <row r="82" spans="2:4" x14ac:dyDescent="0.2">
      <c r="B82" s="57">
        <v>68</v>
      </c>
      <c r="C82" s="11"/>
      <c r="D82" s="16"/>
    </row>
    <row r="83" spans="2:4" x14ac:dyDescent="0.2">
      <c r="B83" s="57">
        <v>69</v>
      </c>
      <c r="C83" s="11"/>
      <c r="D83" s="16"/>
    </row>
    <row r="84" spans="2:4" x14ac:dyDescent="0.2">
      <c r="B84" s="57">
        <v>70</v>
      </c>
      <c r="C84" s="11"/>
      <c r="D84" s="16"/>
    </row>
    <row r="85" spans="2:4" x14ac:dyDescent="0.2">
      <c r="B85" s="57">
        <v>71</v>
      </c>
      <c r="C85" s="11"/>
      <c r="D85" s="16"/>
    </row>
    <row r="86" spans="2:4" x14ac:dyDescent="0.2">
      <c r="B86" s="57">
        <v>72</v>
      </c>
      <c r="C86" s="11"/>
      <c r="D86" s="16"/>
    </row>
    <row r="87" spans="2:4" x14ac:dyDescent="0.2">
      <c r="B87" s="57">
        <v>73</v>
      </c>
      <c r="C87" s="11"/>
      <c r="D87" s="16"/>
    </row>
    <row r="88" spans="2:4" x14ac:dyDescent="0.2">
      <c r="B88" s="57">
        <v>74</v>
      </c>
      <c r="C88" s="11"/>
      <c r="D88" s="16"/>
    </row>
    <row r="89" spans="2:4" x14ac:dyDescent="0.2">
      <c r="B89" s="57">
        <v>75</v>
      </c>
      <c r="C89" s="11"/>
      <c r="D89" s="16"/>
    </row>
    <row r="90" spans="2:4" x14ac:dyDescent="0.2">
      <c r="B90" s="57">
        <v>76</v>
      </c>
      <c r="C90" s="11"/>
      <c r="D90" s="16"/>
    </row>
    <row r="91" spans="2:4" x14ac:dyDescent="0.2">
      <c r="B91" s="57">
        <v>77</v>
      </c>
      <c r="C91" s="11"/>
      <c r="D91" s="16"/>
    </row>
    <row r="92" spans="2:4" x14ac:dyDescent="0.2">
      <c r="B92" s="57">
        <v>78</v>
      </c>
      <c r="C92" s="11"/>
      <c r="D92" s="16"/>
    </row>
    <row r="93" spans="2:4" x14ac:dyDescent="0.2">
      <c r="B93" s="57">
        <v>79</v>
      </c>
      <c r="C93" s="11"/>
      <c r="D93" s="16"/>
    </row>
    <row r="94" spans="2:4" x14ac:dyDescent="0.2">
      <c r="B94" s="57">
        <v>80</v>
      </c>
      <c r="C94" s="11"/>
      <c r="D94" s="16"/>
    </row>
    <row r="95" spans="2:4" x14ac:dyDescent="0.2">
      <c r="B95" s="57">
        <v>81</v>
      </c>
      <c r="C95" s="11"/>
      <c r="D95" s="16"/>
    </row>
    <row r="96" spans="2:4" x14ac:dyDescent="0.2">
      <c r="B96" s="57">
        <v>82</v>
      </c>
      <c r="C96" s="11"/>
      <c r="D96" s="16"/>
    </row>
    <row r="97" spans="2:4" x14ac:dyDescent="0.2">
      <c r="B97" s="57">
        <v>83</v>
      </c>
      <c r="C97" s="11"/>
      <c r="D97" s="16"/>
    </row>
    <row r="98" spans="2:4" x14ac:dyDescent="0.2">
      <c r="B98" s="57">
        <v>84</v>
      </c>
      <c r="C98" s="11"/>
      <c r="D98" s="16"/>
    </row>
    <row r="99" spans="2:4" x14ac:dyDescent="0.2">
      <c r="B99" s="57">
        <v>85</v>
      </c>
      <c r="C99" s="11"/>
      <c r="D99" s="16"/>
    </row>
    <row r="100" spans="2:4" x14ac:dyDescent="0.2">
      <c r="B100" s="57">
        <v>86</v>
      </c>
      <c r="C100" s="11"/>
      <c r="D100" s="16"/>
    </row>
    <row r="101" spans="2:4" x14ac:dyDescent="0.2">
      <c r="B101" s="57">
        <v>87</v>
      </c>
      <c r="C101" s="11"/>
      <c r="D101" s="16"/>
    </row>
    <row r="102" spans="2:4" x14ac:dyDescent="0.2">
      <c r="B102" s="57">
        <v>88</v>
      </c>
      <c r="C102" s="11"/>
      <c r="D102" s="16"/>
    </row>
    <row r="103" spans="2:4" x14ac:dyDescent="0.2">
      <c r="B103" s="57">
        <v>89</v>
      </c>
      <c r="C103" s="11"/>
      <c r="D103" s="16"/>
    </row>
    <row r="104" spans="2:4" x14ac:dyDescent="0.2">
      <c r="B104" s="57">
        <v>90</v>
      </c>
      <c r="C104" s="11"/>
      <c r="D104" s="16"/>
    </row>
    <row r="105" spans="2:4" x14ac:dyDescent="0.2">
      <c r="B105" s="57">
        <v>91</v>
      </c>
      <c r="C105" s="11"/>
      <c r="D105" s="16"/>
    </row>
    <row r="106" spans="2:4" x14ac:dyDescent="0.2">
      <c r="B106" s="57">
        <v>92</v>
      </c>
      <c r="C106" s="11"/>
      <c r="D106" s="16"/>
    </row>
    <row r="107" spans="2:4" x14ac:dyDescent="0.2">
      <c r="B107" s="57">
        <v>93</v>
      </c>
      <c r="C107" s="11"/>
      <c r="D107" s="16"/>
    </row>
    <row r="108" spans="2:4" x14ac:dyDescent="0.2">
      <c r="B108" s="57">
        <v>94</v>
      </c>
      <c r="C108" s="11"/>
      <c r="D108" s="16"/>
    </row>
    <row r="109" spans="2:4" x14ac:dyDescent="0.2">
      <c r="B109" s="57">
        <v>95</v>
      </c>
      <c r="C109" s="11"/>
      <c r="D109" s="16"/>
    </row>
    <row r="110" spans="2:4" x14ac:dyDescent="0.2">
      <c r="B110" s="57">
        <v>96</v>
      </c>
      <c r="C110" s="11"/>
      <c r="D110" s="16"/>
    </row>
    <row r="111" spans="2:4" x14ac:dyDescent="0.2">
      <c r="B111" s="57">
        <v>97</v>
      </c>
      <c r="C111" s="11"/>
      <c r="D111" s="16"/>
    </row>
    <row r="112" spans="2:4" x14ac:dyDescent="0.2">
      <c r="B112" s="57">
        <v>98</v>
      </c>
      <c r="C112" s="11"/>
      <c r="D112" s="16"/>
    </row>
    <row r="113" spans="1:3" x14ac:dyDescent="0.2">
      <c r="B113" s="57">
        <v>99</v>
      </c>
      <c r="C113" s="11"/>
    </row>
    <row r="114" spans="1:3" ht="13.5" thickBot="1" x14ac:dyDescent="0.25">
      <c r="B114" s="21">
        <v>100</v>
      </c>
      <c r="C114" s="15"/>
    </row>
    <row r="117" spans="1:3" x14ac:dyDescent="0.2">
      <c r="A117" s="12" t="s">
        <v>69</v>
      </c>
    </row>
    <row r="119" spans="1:3" x14ac:dyDescent="0.2">
      <c r="A119" s="42" t="s">
        <v>64</v>
      </c>
      <c r="B119" s="42" t="s">
        <v>70</v>
      </c>
      <c r="C119" s="42" t="s">
        <v>71</v>
      </c>
    </row>
    <row r="120" spans="1:3" x14ac:dyDescent="0.2">
      <c r="A120" s="42">
        <v>2</v>
      </c>
      <c r="B120" s="84">
        <v>0</v>
      </c>
      <c r="C120" s="84">
        <v>3.27</v>
      </c>
    </row>
    <row r="121" spans="1:3" x14ac:dyDescent="0.2">
      <c r="A121" s="42">
        <v>3</v>
      </c>
      <c r="B121" s="84">
        <v>0</v>
      </c>
      <c r="C121" s="84">
        <v>2.57</v>
      </c>
    </row>
    <row r="122" spans="1:3" x14ac:dyDescent="0.2">
      <c r="A122" s="42">
        <v>4</v>
      </c>
      <c r="B122" s="84">
        <v>0</v>
      </c>
      <c r="C122" s="84">
        <v>2.2799999999999998</v>
      </c>
    </row>
    <row r="123" spans="1:3" x14ac:dyDescent="0.2">
      <c r="A123" s="42">
        <v>5</v>
      </c>
      <c r="B123" s="84">
        <v>0</v>
      </c>
      <c r="C123" s="84">
        <v>2.11</v>
      </c>
    </row>
    <row r="124" spans="1:3" x14ac:dyDescent="0.2">
      <c r="A124" s="42">
        <v>6</v>
      </c>
      <c r="B124" s="84">
        <v>0</v>
      </c>
      <c r="C124" s="84">
        <v>2</v>
      </c>
    </row>
    <row r="125" spans="1:3" x14ac:dyDescent="0.2">
      <c r="A125" s="42">
        <v>7</v>
      </c>
      <c r="B125" s="84">
        <v>0.08</v>
      </c>
      <c r="C125" s="84">
        <v>1.92</v>
      </c>
    </row>
    <row r="126" spans="1:3" x14ac:dyDescent="0.2">
      <c r="A126" s="42">
        <v>8</v>
      </c>
      <c r="B126" s="84">
        <v>0.14000000000000001</v>
      </c>
      <c r="C126" s="84">
        <v>1.86</v>
      </c>
    </row>
    <row r="127" spans="1:3" x14ac:dyDescent="0.2">
      <c r="A127" s="42">
        <v>9</v>
      </c>
      <c r="B127" s="84">
        <v>0.18</v>
      </c>
      <c r="C127" s="84">
        <v>1.82</v>
      </c>
    </row>
    <row r="128" spans="1:3" x14ac:dyDescent="0.2">
      <c r="A128" s="42">
        <v>10</v>
      </c>
      <c r="B128" s="84">
        <v>0.22</v>
      </c>
      <c r="C128" s="84">
        <v>1.78</v>
      </c>
    </row>
    <row r="129" spans="1:3" x14ac:dyDescent="0.2">
      <c r="A129" s="42">
        <v>11</v>
      </c>
      <c r="B129" s="84">
        <v>0.26</v>
      </c>
      <c r="C129" s="84">
        <v>1.74</v>
      </c>
    </row>
    <row r="130" spans="1:3" x14ac:dyDescent="0.2">
      <c r="A130" s="42">
        <v>12</v>
      </c>
      <c r="B130" s="84">
        <v>0.28000000000000003</v>
      </c>
      <c r="C130" s="84">
        <v>1.72</v>
      </c>
    </row>
    <row r="131" spans="1:3" x14ac:dyDescent="0.2">
      <c r="A131" s="42">
        <v>13</v>
      </c>
      <c r="B131" s="84">
        <v>0.31</v>
      </c>
      <c r="C131" s="84">
        <v>1.69</v>
      </c>
    </row>
    <row r="132" spans="1:3" x14ac:dyDescent="0.2">
      <c r="A132" s="42">
        <v>14</v>
      </c>
      <c r="B132" s="84">
        <v>0.33</v>
      </c>
      <c r="C132" s="84">
        <v>1.67</v>
      </c>
    </row>
    <row r="133" spans="1:3" x14ac:dyDescent="0.2">
      <c r="A133" s="42">
        <v>15</v>
      </c>
      <c r="B133" s="84">
        <v>0.35</v>
      </c>
      <c r="C133" s="42">
        <v>1.65</v>
      </c>
    </row>
    <row r="134" spans="1:3" x14ac:dyDescent="0.2">
      <c r="A134" s="42">
        <v>16</v>
      </c>
      <c r="B134" s="84">
        <v>0.36</v>
      </c>
      <c r="C134" s="84">
        <v>1.64</v>
      </c>
    </row>
    <row r="135" spans="1:3" x14ac:dyDescent="0.2">
      <c r="A135" s="42">
        <v>17</v>
      </c>
      <c r="B135" s="84">
        <v>0.38</v>
      </c>
      <c r="C135" s="84">
        <v>1.62</v>
      </c>
    </row>
    <row r="136" spans="1:3" x14ac:dyDescent="0.2">
      <c r="A136" s="42">
        <v>18</v>
      </c>
      <c r="B136" s="84">
        <v>0.39</v>
      </c>
      <c r="C136" s="84">
        <v>1.61</v>
      </c>
    </row>
    <row r="137" spans="1:3" x14ac:dyDescent="0.2">
      <c r="A137" s="42">
        <v>19</v>
      </c>
      <c r="B137" s="84">
        <v>0.4</v>
      </c>
      <c r="C137" s="84">
        <v>1.6</v>
      </c>
    </row>
    <row r="138" spans="1:3" x14ac:dyDescent="0.2">
      <c r="A138" s="42">
        <v>20</v>
      </c>
      <c r="B138" s="84">
        <v>0.41</v>
      </c>
      <c r="C138" s="84">
        <v>1.59</v>
      </c>
    </row>
    <row r="143" spans="1:3" x14ac:dyDescent="0.2">
      <c r="A143" s="16" t="s">
        <v>40</v>
      </c>
      <c r="C143" s="27" t="s">
        <v>41</v>
      </c>
    </row>
    <row r="144" spans="1:3" x14ac:dyDescent="0.2">
      <c r="A144" s="6" t="s">
        <v>42</v>
      </c>
      <c r="C144" s="16" t="s">
        <v>66</v>
      </c>
    </row>
    <row r="146" spans="1:4" x14ac:dyDescent="0.2">
      <c r="A146" s="58" t="s">
        <v>68</v>
      </c>
      <c r="B146" s="16"/>
      <c r="C146" s="16"/>
      <c r="D146" s="16"/>
    </row>
    <row r="147" spans="1:4" x14ac:dyDescent="0.2">
      <c r="A147" s="6"/>
      <c r="B147" s="16"/>
      <c r="C147" s="16"/>
      <c r="D147" s="16"/>
    </row>
    <row r="148" spans="1:4" ht="13.5" thickBot="1" x14ac:dyDescent="0.25">
      <c r="A148" s="16"/>
      <c r="B148" s="16"/>
      <c r="C148" s="16"/>
      <c r="D148" s="16"/>
    </row>
    <row r="149" spans="1:4" x14ac:dyDescent="0.2">
      <c r="A149" s="59" t="s">
        <v>61</v>
      </c>
      <c r="B149" s="60"/>
      <c r="C149" s="85"/>
      <c r="D149" s="9">
        <f>C157</f>
        <v>4.6000000000000082E-2</v>
      </c>
    </row>
    <row r="150" spans="1:4" ht="13.5" thickBot="1" x14ac:dyDescent="0.25">
      <c r="A150" s="87" t="s">
        <v>47</v>
      </c>
      <c r="B150" s="88"/>
      <c r="C150" s="89" t="s">
        <v>48</v>
      </c>
      <c r="D150" s="15">
        <v>4</v>
      </c>
    </row>
    <row r="151" spans="1:4" ht="13.5" thickBot="1" x14ac:dyDescent="0.25">
      <c r="A151" s="2"/>
      <c r="B151" s="2"/>
      <c r="C151" s="2"/>
      <c r="D151" s="16"/>
    </row>
    <row r="152" spans="1:4" x14ac:dyDescent="0.2">
      <c r="C152" s="65" t="s">
        <v>50</v>
      </c>
      <c r="D152" s="34">
        <f>VLOOKUP(D150,A120:C138,3)*D149</f>
        <v>0.10488000000000018</v>
      </c>
    </row>
    <row r="153" spans="1:4" ht="13.5" thickBot="1" x14ac:dyDescent="0.25">
      <c r="A153" s="51"/>
      <c r="B153" s="26"/>
      <c r="C153" s="66" t="s">
        <v>51</v>
      </c>
      <c r="D153" s="36">
        <f>VLOOKUP(D150,A120:C138,2)*D149</f>
        <v>0</v>
      </c>
    </row>
    <row r="154" spans="1:4" x14ac:dyDescent="0.2">
      <c r="C154" s="16"/>
      <c r="D154" s="26"/>
    </row>
    <row r="155" spans="1:4" ht="13.5" thickBot="1" x14ac:dyDescent="0.25">
      <c r="A155" s="16" t="s">
        <v>52</v>
      </c>
      <c r="D155" s="16"/>
    </row>
    <row r="156" spans="1:4" ht="13.5" thickBot="1" x14ac:dyDescent="0.25">
      <c r="B156" s="51"/>
      <c r="C156" s="34" t="s">
        <v>62</v>
      </c>
      <c r="D156" s="16"/>
    </row>
    <row r="157" spans="1:4" ht="13.5" thickBot="1" x14ac:dyDescent="0.25">
      <c r="B157" s="91" t="s">
        <v>54</v>
      </c>
      <c r="C157" s="33">
        <f>AVERAGE(C160:C164)</f>
        <v>4.6000000000000082E-2</v>
      </c>
      <c r="D157" s="16"/>
    </row>
    <row r="158" spans="1:4" ht="13.5" thickBot="1" x14ac:dyDescent="0.25">
      <c r="B158" s="54"/>
      <c r="C158" s="16"/>
      <c r="D158" s="16"/>
    </row>
    <row r="159" spans="1:4" ht="13.5" thickBot="1" x14ac:dyDescent="0.25">
      <c r="B159" s="91" t="s">
        <v>55</v>
      </c>
      <c r="C159" s="33" t="s">
        <v>62</v>
      </c>
      <c r="D159" s="16"/>
    </row>
    <row r="160" spans="1:4" x14ac:dyDescent="0.2">
      <c r="B160" s="34">
        <v>1</v>
      </c>
      <c r="C160" s="9">
        <f>MAX(12.11,12.1,12.11,12.08)-MIN(12.11,12.1,12.11,12.08)</f>
        <v>2.9999999999999361E-2</v>
      </c>
      <c r="D160" s="16"/>
    </row>
    <row r="161" spans="1:4" x14ac:dyDescent="0.2">
      <c r="B161" s="68">
        <v>2</v>
      </c>
      <c r="C161" s="11">
        <f>MAX(12.15,12.12,12.1,12.11)-MIN(12.15,12.12,12.1,12.11)</f>
        <v>5.0000000000000711E-2</v>
      </c>
      <c r="D161" s="16"/>
    </row>
    <row r="162" spans="1:4" x14ac:dyDescent="0.2">
      <c r="B162" s="68">
        <v>3</v>
      </c>
      <c r="C162" s="11">
        <f>MAX(12.09,12.09,12.11,12.15)-MIN(12.09,12.09,12.11,12.15)</f>
        <v>6.0000000000000497E-2</v>
      </c>
      <c r="D162" s="16"/>
    </row>
    <row r="163" spans="1:4" x14ac:dyDescent="0.2">
      <c r="B163" s="68">
        <v>4</v>
      </c>
      <c r="C163" s="11">
        <f>MAX(12.12,12.1,12.08,12.1)-MIN(12.12,12.1,12.08,12.1)</f>
        <v>3.9999999999999147E-2</v>
      </c>
      <c r="D163" s="16"/>
    </row>
    <row r="164" spans="1:4" x14ac:dyDescent="0.2">
      <c r="B164" s="68">
        <v>5</v>
      </c>
      <c r="C164" s="11">
        <f>MAX(12.09,12.14,12.13,12.12)-MIN(12.09,12.14,12.13,12.12)</f>
        <v>5.0000000000000711E-2</v>
      </c>
      <c r="D164" s="16"/>
    </row>
    <row r="167" spans="1:4" x14ac:dyDescent="0.2">
      <c r="A167" s="16" t="s">
        <v>72</v>
      </c>
    </row>
  </sheetData>
  <sheetProtection algorithmName="SHA-512" hashValue="9X/TPdPjaK9qxDMycIsGthjSz3zGVXHfgOvYXMZnq4JB0yjSCy6uuLLo0C729wq64jnCSagkyZHzEF98jHLSWQ==" saltValue="tdddkH1cvuBy0YrvsMVcJw==" spinCount="100000" sheet="1" scenarios="1" formatCells="0" formatColumns="0" formatRows="0"/>
  <phoneticPr fontId="12" type="noConversion"/>
  <hyperlinks>
    <hyperlink ref="A2" location="'Chapter 10'!A1" display="&lt;Back" xr:uid="{00000000-0004-0000-0500-000000000000}"/>
    <hyperlink ref="A144" location="Top" display="^Top" xr:uid="{00000000-0004-0000-0500-000001000000}"/>
    <hyperlink ref="C1" location="Basic" display="Basic" xr:uid="{00000000-0004-0000-0500-000002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123825</xdr:rowOff>
              </to>
            </anchor>
          </controlPr>
        </control>
      </mc:Choice>
      <mc:Fallback>
        <control shapeId="4097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0"/>
  <dimension ref="A1:J161"/>
  <sheetViews>
    <sheetView workbookViewId="0"/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37" t="s">
        <v>73</v>
      </c>
      <c r="B1" s="3" t="s">
        <v>29</v>
      </c>
      <c r="C1" s="16"/>
      <c r="D1" s="16"/>
    </row>
    <row r="2" spans="1:10" x14ac:dyDescent="0.2">
      <c r="A2" s="6" t="s">
        <v>30</v>
      </c>
      <c r="B2" s="16"/>
      <c r="C2" s="16"/>
      <c r="D2" s="16"/>
    </row>
    <row r="3" spans="1:10" ht="13.5" thickBot="1" x14ac:dyDescent="0.25">
      <c r="A3" s="16"/>
      <c r="B3" s="16"/>
      <c r="C3" s="16"/>
      <c r="D3" s="16"/>
    </row>
    <row r="4" spans="1:10" x14ac:dyDescent="0.2">
      <c r="A4" s="38" t="s">
        <v>74</v>
      </c>
      <c r="B4" s="39"/>
      <c r="C4" s="39"/>
      <c r="D4" s="9">
        <f>C14</f>
        <v>0.11000000000000003</v>
      </c>
      <c r="E4" s="12"/>
      <c r="F4" s="12"/>
      <c r="G4" s="42" t="str">
        <f>"UCL = "&amp;TEXT(D9,"#,##0.0000")</f>
        <v>UCL = 0.2039</v>
      </c>
      <c r="H4" s="42" t="str">
        <f>"AVE = "&amp;TEXT(D4,"#,##0.0000")</f>
        <v>AVE = 0.1100</v>
      </c>
      <c r="I4" s="42" t="str">
        <f>"LCL = "&amp;TEXT(D10,"#,##0.0000")</f>
        <v>LCL = 0.0161</v>
      </c>
      <c r="J4" s="12"/>
    </row>
    <row r="5" spans="1:10" x14ac:dyDescent="0.2">
      <c r="A5" s="40" t="s">
        <v>47</v>
      </c>
      <c r="B5" s="12"/>
      <c r="C5" s="43" t="s">
        <v>48</v>
      </c>
      <c r="D5" s="11">
        <v>100</v>
      </c>
      <c r="E5" s="12">
        <v>1</v>
      </c>
      <c r="F5" s="42">
        <f>D4+4*SQRT(D4*(1-D4)/D5)</f>
        <v>0.23515590277729614</v>
      </c>
      <c r="G5" s="44">
        <f>D9</f>
        <v>0.2038669270829721</v>
      </c>
      <c r="H5" s="44">
        <f>D4</f>
        <v>0.11000000000000003</v>
      </c>
      <c r="I5" s="44">
        <f>D10</f>
        <v>1.6133072917027938E-2</v>
      </c>
      <c r="J5" s="42">
        <f>MAX(D4-4*SQRT(D4*(1-D4)/D5),0)</f>
        <v>0</v>
      </c>
    </row>
    <row r="6" spans="1:10" x14ac:dyDescent="0.2">
      <c r="A6" s="40"/>
      <c r="B6" s="12"/>
      <c r="C6" s="43" t="s">
        <v>35</v>
      </c>
      <c r="D6" s="11">
        <v>3</v>
      </c>
      <c r="E6" s="12">
        <v>100</v>
      </c>
      <c r="F6" s="42">
        <f>F$5</f>
        <v>0.23515590277729614</v>
      </c>
      <c r="G6" s="44">
        <f>G$5</f>
        <v>0.2038669270829721</v>
      </c>
      <c r="H6" s="44">
        <f>H$5</f>
        <v>0.11000000000000003</v>
      </c>
      <c r="I6" s="44">
        <f>I$5</f>
        <v>1.6133072917027938E-2</v>
      </c>
      <c r="J6" s="42">
        <f>J$5</f>
        <v>0</v>
      </c>
    </row>
    <row r="7" spans="1:10" ht="13.5" thickBot="1" x14ac:dyDescent="0.25">
      <c r="A7" s="46"/>
      <c r="B7" s="47"/>
      <c r="C7" s="48" t="s">
        <v>49</v>
      </c>
      <c r="D7" s="15">
        <v>0.1</v>
      </c>
      <c r="G7" s="49"/>
      <c r="H7" s="49"/>
      <c r="I7" s="49"/>
    </row>
    <row r="8" spans="1:10" ht="13.5" thickBot="1" x14ac:dyDescent="0.25">
      <c r="G8" s="49"/>
      <c r="H8" s="49"/>
      <c r="I8" s="49"/>
    </row>
    <row r="9" spans="1:10" x14ac:dyDescent="0.2">
      <c r="C9" s="50" t="s">
        <v>50</v>
      </c>
      <c r="D9" s="19">
        <f>IF(D5&gt;0,D4+D6*SQRT(D4*(1-D4)/D5),"")</f>
        <v>0.2038669270829721</v>
      </c>
      <c r="G9" s="49"/>
      <c r="H9" s="49"/>
      <c r="I9" s="49"/>
    </row>
    <row r="10" spans="1:10" ht="13.5" thickBot="1" x14ac:dyDescent="0.25">
      <c r="A10" s="51"/>
      <c r="B10" s="26"/>
      <c r="C10" s="52" t="s">
        <v>51</v>
      </c>
      <c r="D10" s="21">
        <f>IF(D5&gt;0,MAX(D4-D6*SQRT(D4*(1-D4)/D5),0),"")</f>
        <v>1.6133072917027938E-2</v>
      </c>
      <c r="G10" s="49"/>
      <c r="H10" s="49"/>
      <c r="I10" s="49"/>
    </row>
    <row r="11" spans="1:10" x14ac:dyDescent="0.2">
      <c r="D11" s="26"/>
      <c r="G11" s="49"/>
      <c r="H11" s="49"/>
      <c r="I11" s="49"/>
    </row>
    <row r="12" spans="1:10" ht="13.5" thickBot="1" x14ac:dyDescent="0.25">
      <c r="A12" s="22" t="s">
        <v>52</v>
      </c>
      <c r="D12" s="16"/>
      <c r="G12" s="49"/>
      <c r="H12" s="49"/>
      <c r="I12" s="49"/>
    </row>
    <row r="13" spans="1:10" ht="13.5" thickBot="1" x14ac:dyDescent="0.25">
      <c r="B13" s="53"/>
      <c r="C13" s="18" t="s">
        <v>75</v>
      </c>
      <c r="D13" s="16"/>
      <c r="G13" s="49"/>
      <c r="H13" s="49"/>
      <c r="I13" s="49"/>
    </row>
    <row r="14" spans="1:10" ht="13.5" thickBot="1" x14ac:dyDescent="0.25">
      <c r="B14" s="18" t="s">
        <v>54</v>
      </c>
      <c r="C14" s="18">
        <f>IF(COUNT(C17:C116)=0,"",AVERAGE(C17:C116))</f>
        <v>0.11000000000000003</v>
      </c>
      <c r="D14" s="16"/>
      <c r="G14" s="49"/>
      <c r="H14" s="49"/>
      <c r="I14" s="49"/>
    </row>
    <row r="15" spans="1:10" ht="13.5" thickBot="1" x14ac:dyDescent="0.25">
      <c r="B15" s="54"/>
      <c r="C15" s="26"/>
      <c r="D15" s="16"/>
      <c r="G15" s="49"/>
      <c r="H15" s="49"/>
      <c r="I15" s="49"/>
    </row>
    <row r="16" spans="1:10" ht="13.5" thickBot="1" x14ac:dyDescent="0.25">
      <c r="B16" s="18" t="s">
        <v>55</v>
      </c>
      <c r="C16" s="18" t="s">
        <v>75</v>
      </c>
      <c r="D16" s="16"/>
      <c r="G16" s="49"/>
      <c r="H16" s="49"/>
      <c r="I16" s="49"/>
    </row>
    <row r="17" spans="2:9" x14ac:dyDescent="0.2">
      <c r="B17" s="19">
        <v>1</v>
      </c>
      <c r="C17" s="9">
        <v>7.0000000000000007E-2</v>
      </c>
      <c r="D17" s="16"/>
      <c r="G17" s="49"/>
      <c r="H17" s="49"/>
      <c r="I17" s="49"/>
    </row>
    <row r="18" spans="2:9" x14ac:dyDescent="0.2">
      <c r="B18" s="57">
        <v>2</v>
      </c>
      <c r="C18" s="11">
        <v>0.1</v>
      </c>
      <c r="D18" s="16"/>
      <c r="G18" s="49"/>
      <c r="H18" s="49"/>
      <c r="I18" s="49"/>
    </row>
    <row r="19" spans="2:9" x14ac:dyDescent="0.2">
      <c r="B19" s="57">
        <v>3</v>
      </c>
      <c r="C19" s="11">
        <v>0.12</v>
      </c>
      <c r="D19" s="16"/>
      <c r="G19" s="49"/>
      <c r="H19" s="49"/>
      <c r="I19" s="49"/>
    </row>
    <row r="20" spans="2:9" x14ac:dyDescent="0.2">
      <c r="B20" s="57">
        <v>4</v>
      </c>
      <c r="C20" s="11">
        <v>0.04</v>
      </c>
      <c r="D20" s="16"/>
      <c r="G20" s="49"/>
      <c r="H20" s="49"/>
      <c r="I20" s="49"/>
    </row>
    <row r="21" spans="2:9" x14ac:dyDescent="0.2">
      <c r="B21" s="57">
        <v>5</v>
      </c>
      <c r="C21" s="11">
        <v>0.09</v>
      </c>
      <c r="D21" s="16"/>
      <c r="G21" s="49"/>
      <c r="H21" s="49"/>
      <c r="I21" s="49"/>
    </row>
    <row r="22" spans="2:9" x14ac:dyDescent="0.2">
      <c r="B22" s="57">
        <v>6</v>
      </c>
      <c r="C22" s="11">
        <v>0.11</v>
      </c>
      <c r="D22" s="16"/>
      <c r="G22" s="49"/>
      <c r="H22" s="49"/>
      <c r="I22" s="49"/>
    </row>
    <row r="23" spans="2:9" x14ac:dyDescent="0.2">
      <c r="B23" s="57">
        <v>7</v>
      </c>
      <c r="C23" s="11">
        <v>0.1</v>
      </c>
      <c r="D23" s="16"/>
      <c r="G23" s="49"/>
      <c r="H23" s="49"/>
      <c r="I23" s="49"/>
    </row>
    <row r="24" spans="2:9" x14ac:dyDescent="0.2">
      <c r="B24" s="57">
        <v>8</v>
      </c>
      <c r="C24" s="11">
        <v>0.18</v>
      </c>
      <c r="D24" s="16"/>
      <c r="G24" s="49"/>
      <c r="H24" s="49"/>
      <c r="I24" s="49"/>
    </row>
    <row r="25" spans="2:9" x14ac:dyDescent="0.2">
      <c r="B25" s="57">
        <v>9</v>
      </c>
      <c r="C25" s="11">
        <v>0.13</v>
      </c>
      <c r="D25" s="16"/>
      <c r="E25" s="23" t="s">
        <v>56</v>
      </c>
      <c r="F25" s="5" t="s">
        <v>57</v>
      </c>
      <c r="G25" s="49"/>
      <c r="H25" s="49"/>
      <c r="I25" s="49"/>
    </row>
    <row r="26" spans="2:9" x14ac:dyDescent="0.2">
      <c r="B26" s="57">
        <v>10</v>
      </c>
      <c r="C26" s="11">
        <v>0.1</v>
      </c>
      <c r="D26" s="16"/>
      <c r="F26" s="5" t="s">
        <v>58</v>
      </c>
      <c r="G26" s="49"/>
      <c r="H26" s="49"/>
      <c r="I26" s="49"/>
    </row>
    <row r="27" spans="2:9" x14ac:dyDescent="0.2">
      <c r="B27" s="57">
        <v>11</v>
      </c>
      <c r="C27" s="11">
        <v>0.08</v>
      </c>
      <c r="D27" s="16"/>
      <c r="F27" s="5" t="s">
        <v>59</v>
      </c>
      <c r="G27" s="49"/>
      <c r="H27" s="49"/>
      <c r="I27" s="49"/>
    </row>
    <row r="28" spans="2:9" x14ac:dyDescent="0.2">
      <c r="B28" s="57">
        <v>12</v>
      </c>
      <c r="C28" s="11">
        <v>0.12</v>
      </c>
      <c r="D28" s="16"/>
    </row>
    <row r="29" spans="2:9" x14ac:dyDescent="0.2">
      <c r="B29" s="57">
        <v>13</v>
      </c>
      <c r="C29" s="11">
        <v>0.09</v>
      </c>
      <c r="D29" s="16"/>
    </row>
    <row r="30" spans="2:9" x14ac:dyDescent="0.2">
      <c r="B30" s="57">
        <v>14</v>
      </c>
      <c r="C30" s="11">
        <v>0.1</v>
      </c>
      <c r="D30" s="16"/>
    </row>
    <row r="31" spans="2:9" x14ac:dyDescent="0.2">
      <c r="B31" s="57">
        <v>15</v>
      </c>
      <c r="C31" s="11">
        <v>0.16</v>
      </c>
      <c r="D31" s="16"/>
    </row>
    <row r="32" spans="2:9" x14ac:dyDescent="0.2">
      <c r="B32" s="57">
        <v>16</v>
      </c>
      <c r="C32" s="11">
        <v>0.1</v>
      </c>
      <c r="D32" s="16"/>
    </row>
    <row r="33" spans="2:4" x14ac:dyDescent="0.2">
      <c r="B33" s="57">
        <v>17</v>
      </c>
      <c r="C33" s="11">
        <v>0.08</v>
      </c>
      <c r="D33" s="16"/>
    </row>
    <row r="34" spans="2:4" x14ac:dyDescent="0.2">
      <c r="B34" s="57">
        <v>18</v>
      </c>
      <c r="C34" s="11">
        <v>0.12</v>
      </c>
      <c r="D34" s="16"/>
    </row>
    <row r="35" spans="2:4" x14ac:dyDescent="0.2">
      <c r="B35" s="57">
        <v>19</v>
      </c>
      <c r="C35" s="11">
        <v>0.1</v>
      </c>
      <c r="D35" s="16"/>
    </row>
    <row r="36" spans="2:4" x14ac:dyDescent="0.2">
      <c r="B36" s="57">
        <v>20</v>
      </c>
      <c r="C36" s="11">
        <v>0.21</v>
      </c>
      <c r="D36" s="16"/>
    </row>
    <row r="37" spans="2:4" x14ac:dyDescent="0.2">
      <c r="B37" s="57">
        <v>21</v>
      </c>
      <c r="C37" s="11"/>
      <c r="D37" s="16"/>
    </row>
    <row r="38" spans="2:4" x14ac:dyDescent="0.2">
      <c r="B38" s="57">
        <v>22</v>
      </c>
      <c r="C38" s="11"/>
      <c r="D38" s="16"/>
    </row>
    <row r="39" spans="2:4" x14ac:dyDescent="0.2">
      <c r="B39" s="57">
        <v>23</v>
      </c>
      <c r="C39" s="11"/>
      <c r="D39" s="16"/>
    </row>
    <row r="40" spans="2:4" x14ac:dyDescent="0.2">
      <c r="B40" s="57">
        <v>24</v>
      </c>
      <c r="C40" s="11"/>
      <c r="D40" s="16"/>
    </row>
    <row r="41" spans="2:4" x14ac:dyDescent="0.2">
      <c r="B41" s="57">
        <v>25</v>
      </c>
      <c r="C41" s="11"/>
      <c r="D41" s="16"/>
    </row>
    <row r="42" spans="2:4" x14ac:dyDescent="0.2">
      <c r="B42" s="57">
        <v>26</v>
      </c>
      <c r="C42" s="11"/>
      <c r="D42" s="16"/>
    </row>
    <row r="43" spans="2:4" x14ac:dyDescent="0.2">
      <c r="B43" s="57">
        <v>27</v>
      </c>
      <c r="C43" s="11"/>
      <c r="D43" s="16"/>
    </row>
    <row r="44" spans="2:4" x14ac:dyDescent="0.2">
      <c r="B44" s="57">
        <v>28</v>
      </c>
      <c r="C44" s="11"/>
      <c r="D44" s="16"/>
    </row>
    <row r="45" spans="2:4" x14ac:dyDescent="0.2">
      <c r="B45" s="57">
        <v>29</v>
      </c>
      <c r="C45" s="11"/>
      <c r="D45" s="16"/>
    </row>
    <row r="46" spans="2:4" x14ac:dyDescent="0.2">
      <c r="B46" s="57">
        <v>30</v>
      </c>
      <c r="C46" s="11"/>
      <c r="D46" s="16"/>
    </row>
    <row r="47" spans="2:4" x14ac:dyDescent="0.2">
      <c r="B47" s="57">
        <v>31</v>
      </c>
      <c r="C47" s="11"/>
      <c r="D47" s="16"/>
    </row>
    <row r="48" spans="2:4" x14ac:dyDescent="0.2">
      <c r="B48" s="57">
        <v>32</v>
      </c>
      <c r="C48" s="11"/>
      <c r="D48" s="16"/>
    </row>
    <row r="49" spans="2:4" x14ac:dyDescent="0.2">
      <c r="B49" s="57">
        <v>33</v>
      </c>
      <c r="C49" s="11"/>
      <c r="D49" s="16"/>
    </row>
    <row r="50" spans="2:4" x14ac:dyDescent="0.2">
      <c r="B50" s="57">
        <v>34</v>
      </c>
      <c r="C50" s="11"/>
      <c r="D50" s="16"/>
    </row>
    <row r="51" spans="2:4" x14ac:dyDescent="0.2">
      <c r="B51" s="57">
        <v>35</v>
      </c>
      <c r="C51" s="11"/>
      <c r="D51" s="16"/>
    </row>
    <row r="52" spans="2:4" x14ac:dyDescent="0.2">
      <c r="B52" s="57">
        <v>36</v>
      </c>
      <c r="C52" s="11"/>
      <c r="D52" s="16"/>
    </row>
    <row r="53" spans="2:4" x14ac:dyDescent="0.2">
      <c r="B53" s="57">
        <v>37</v>
      </c>
      <c r="C53" s="11"/>
      <c r="D53" s="16"/>
    </row>
    <row r="54" spans="2:4" x14ac:dyDescent="0.2">
      <c r="B54" s="57">
        <v>38</v>
      </c>
      <c r="C54" s="11"/>
      <c r="D54" s="16"/>
    </row>
    <row r="55" spans="2:4" x14ac:dyDescent="0.2">
      <c r="B55" s="57">
        <v>39</v>
      </c>
      <c r="C55" s="11"/>
      <c r="D55" s="16"/>
    </row>
    <row r="56" spans="2:4" x14ac:dyDescent="0.2">
      <c r="B56" s="57">
        <v>40</v>
      </c>
      <c r="C56" s="11"/>
      <c r="D56" s="16"/>
    </row>
    <row r="57" spans="2:4" x14ac:dyDescent="0.2">
      <c r="B57" s="57">
        <v>41</v>
      </c>
      <c r="C57" s="11"/>
      <c r="D57" s="16"/>
    </row>
    <row r="58" spans="2:4" x14ac:dyDescent="0.2">
      <c r="B58" s="57">
        <v>42</v>
      </c>
      <c r="C58" s="11"/>
      <c r="D58" s="16"/>
    </row>
    <row r="59" spans="2:4" x14ac:dyDescent="0.2">
      <c r="B59" s="57">
        <v>43</v>
      </c>
      <c r="C59" s="11"/>
      <c r="D59" s="16"/>
    </row>
    <row r="60" spans="2:4" x14ac:dyDescent="0.2">
      <c r="B60" s="57">
        <v>44</v>
      </c>
      <c r="C60" s="11"/>
      <c r="D60" s="16"/>
    </row>
    <row r="61" spans="2:4" x14ac:dyDescent="0.2">
      <c r="B61" s="57">
        <v>45</v>
      </c>
      <c r="C61" s="11"/>
      <c r="D61" s="16"/>
    </row>
    <row r="62" spans="2:4" x14ac:dyDescent="0.2">
      <c r="B62" s="57">
        <v>46</v>
      </c>
      <c r="C62" s="11"/>
      <c r="D62" s="16"/>
    </row>
    <row r="63" spans="2:4" x14ac:dyDescent="0.2">
      <c r="B63" s="57">
        <v>47</v>
      </c>
      <c r="C63" s="11"/>
      <c r="D63" s="16"/>
    </row>
    <row r="64" spans="2:4" x14ac:dyDescent="0.2">
      <c r="B64" s="57">
        <v>48</v>
      </c>
      <c r="C64" s="11"/>
      <c r="D64" s="16"/>
    </row>
    <row r="65" spans="2:4" x14ac:dyDescent="0.2">
      <c r="B65" s="57">
        <v>49</v>
      </c>
      <c r="C65" s="11"/>
      <c r="D65" s="16"/>
    </row>
    <row r="66" spans="2:4" x14ac:dyDescent="0.2">
      <c r="B66" s="57">
        <v>50</v>
      </c>
      <c r="C66" s="11"/>
      <c r="D66" s="16"/>
    </row>
    <row r="67" spans="2:4" x14ac:dyDescent="0.2">
      <c r="B67" s="57">
        <v>51</v>
      </c>
      <c r="C67" s="11"/>
      <c r="D67" s="16"/>
    </row>
    <row r="68" spans="2:4" x14ac:dyDescent="0.2">
      <c r="B68" s="57">
        <v>52</v>
      </c>
      <c r="C68" s="11"/>
      <c r="D68" s="16"/>
    </row>
    <row r="69" spans="2:4" x14ac:dyDescent="0.2">
      <c r="B69" s="57">
        <v>53</v>
      </c>
      <c r="C69" s="11"/>
      <c r="D69" s="16"/>
    </row>
    <row r="70" spans="2:4" x14ac:dyDescent="0.2">
      <c r="B70" s="57">
        <v>54</v>
      </c>
      <c r="C70" s="11"/>
      <c r="D70" s="16"/>
    </row>
    <row r="71" spans="2:4" x14ac:dyDescent="0.2">
      <c r="B71" s="57">
        <v>55</v>
      </c>
      <c r="C71" s="11"/>
      <c r="D71" s="16"/>
    </row>
    <row r="72" spans="2:4" x14ac:dyDescent="0.2">
      <c r="B72" s="57">
        <v>56</v>
      </c>
      <c r="C72" s="11"/>
      <c r="D72" s="16"/>
    </row>
    <row r="73" spans="2:4" x14ac:dyDescent="0.2">
      <c r="B73" s="57">
        <v>57</v>
      </c>
      <c r="C73" s="11"/>
      <c r="D73" s="16"/>
    </row>
    <row r="74" spans="2:4" x14ac:dyDescent="0.2">
      <c r="B74" s="57">
        <v>58</v>
      </c>
      <c r="C74" s="11"/>
      <c r="D74" s="16"/>
    </row>
    <row r="75" spans="2:4" x14ac:dyDescent="0.2">
      <c r="B75" s="57">
        <v>59</v>
      </c>
      <c r="C75" s="11"/>
      <c r="D75" s="16"/>
    </row>
    <row r="76" spans="2:4" x14ac:dyDescent="0.2">
      <c r="B76" s="57">
        <v>60</v>
      </c>
      <c r="C76" s="11"/>
      <c r="D76" s="16"/>
    </row>
    <row r="77" spans="2:4" x14ac:dyDescent="0.2">
      <c r="B77" s="57">
        <v>61</v>
      </c>
      <c r="C77" s="11"/>
      <c r="D77" s="16"/>
    </row>
    <row r="78" spans="2:4" x14ac:dyDescent="0.2">
      <c r="B78" s="57">
        <v>62</v>
      </c>
      <c r="C78" s="11"/>
      <c r="D78" s="16"/>
    </row>
    <row r="79" spans="2:4" x14ac:dyDescent="0.2">
      <c r="B79" s="57">
        <v>63</v>
      </c>
      <c r="C79" s="11"/>
      <c r="D79" s="16"/>
    </row>
    <row r="80" spans="2:4" x14ac:dyDescent="0.2">
      <c r="B80" s="57">
        <v>64</v>
      </c>
      <c r="C80" s="11"/>
      <c r="D80" s="16"/>
    </row>
    <row r="81" spans="2:4" x14ac:dyDescent="0.2">
      <c r="B81" s="57">
        <v>65</v>
      </c>
      <c r="C81" s="11"/>
      <c r="D81" s="16"/>
    </row>
    <row r="82" spans="2:4" x14ac:dyDescent="0.2">
      <c r="B82" s="57">
        <v>66</v>
      </c>
      <c r="C82" s="11"/>
      <c r="D82" s="16"/>
    </row>
    <row r="83" spans="2:4" x14ac:dyDescent="0.2">
      <c r="B83" s="57">
        <v>67</v>
      </c>
      <c r="C83" s="11"/>
      <c r="D83" s="16"/>
    </row>
    <row r="84" spans="2:4" x14ac:dyDescent="0.2">
      <c r="B84" s="57">
        <v>68</v>
      </c>
      <c r="C84" s="11"/>
      <c r="D84" s="16"/>
    </row>
    <row r="85" spans="2:4" x14ac:dyDescent="0.2">
      <c r="B85" s="57">
        <v>69</v>
      </c>
      <c r="C85" s="11"/>
      <c r="D85" s="16"/>
    </row>
    <row r="86" spans="2:4" x14ac:dyDescent="0.2">
      <c r="B86" s="57">
        <v>70</v>
      </c>
      <c r="C86" s="11"/>
      <c r="D86" s="16"/>
    </row>
    <row r="87" spans="2:4" x14ac:dyDescent="0.2">
      <c r="B87" s="57">
        <v>71</v>
      </c>
      <c r="C87" s="11"/>
      <c r="D87" s="16"/>
    </row>
    <row r="88" spans="2:4" x14ac:dyDescent="0.2">
      <c r="B88" s="57">
        <v>72</v>
      </c>
      <c r="C88" s="11"/>
      <c r="D88" s="16"/>
    </row>
    <row r="89" spans="2:4" x14ac:dyDescent="0.2">
      <c r="B89" s="57">
        <v>73</v>
      </c>
      <c r="C89" s="11"/>
      <c r="D89" s="16"/>
    </row>
    <row r="90" spans="2:4" x14ac:dyDescent="0.2">
      <c r="B90" s="57">
        <v>74</v>
      </c>
      <c r="C90" s="11"/>
      <c r="D90" s="16"/>
    </row>
    <row r="91" spans="2:4" x14ac:dyDescent="0.2">
      <c r="B91" s="57">
        <v>75</v>
      </c>
      <c r="C91" s="11"/>
      <c r="D91" s="16"/>
    </row>
    <row r="92" spans="2:4" x14ac:dyDescent="0.2">
      <c r="B92" s="57">
        <v>76</v>
      </c>
      <c r="C92" s="11"/>
      <c r="D92" s="16"/>
    </row>
    <row r="93" spans="2:4" x14ac:dyDescent="0.2">
      <c r="B93" s="57">
        <v>77</v>
      </c>
      <c r="C93" s="11"/>
      <c r="D93" s="16"/>
    </row>
    <row r="94" spans="2:4" x14ac:dyDescent="0.2">
      <c r="B94" s="57">
        <v>78</v>
      </c>
      <c r="C94" s="11"/>
      <c r="D94" s="16"/>
    </row>
    <row r="95" spans="2:4" x14ac:dyDescent="0.2">
      <c r="B95" s="57">
        <v>79</v>
      </c>
      <c r="C95" s="11"/>
      <c r="D95" s="16"/>
    </row>
    <row r="96" spans="2:4" x14ac:dyDescent="0.2">
      <c r="B96" s="57">
        <v>80</v>
      </c>
      <c r="C96" s="11"/>
      <c r="D96" s="16"/>
    </row>
    <row r="97" spans="2:4" x14ac:dyDescent="0.2">
      <c r="B97" s="57">
        <v>81</v>
      </c>
      <c r="C97" s="11"/>
      <c r="D97" s="16"/>
    </row>
    <row r="98" spans="2:4" x14ac:dyDescent="0.2">
      <c r="B98" s="57">
        <v>82</v>
      </c>
      <c r="C98" s="11"/>
      <c r="D98" s="16"/>
    </row>
    <row r="99" spans="2:4" x14ac:dyDescent="0.2">
      <c r="B99" s="57">
        <v>83</v>
      </c>
      <c r="C99" s="11"/>
      <c r="D99" s="16"/>
    </row>
    <row r="100" spans="2:4" x14ac:dyDescent="0.2">
      <c r="B100" s="57">
        <v>84</v>
      </c>
      <c r="C100" s="11"/>
      <c r="D100" s="16"/>
    </row>
    <row r="101" spans="2:4" x14ac:dyDescent="0.2">
      <c r="B101" s="57">
        <v>85</v>
      </c>
      <c r="C101" s="11"/>
      <c r="D101" s="16"/>
    </row>
    <row r="102" spans="2:4" x14ac:dyDescent="0.2">
      <c r="B102" s="57">
        <v>86</v>
      </c>
      <c r="C102" s="11"/>
      <c r="D102" s="16"/>
    </row>
    <row r="103" spans="2:4" x14ac:dyDescent="0.2">
      <c r="B103" s="57">
        <v>87</v>
      </c>
      <c r="C103" s="11"/>
      <c r="D103" s="16"/>
    </row>
    <row r="104" spans="2:4" x14ac:dyDescent="0.2">
      <c r="B104" s="57">
        <v>88</v>
      </c>
      <c r="C104" s="11"/>
      <c r="D104" s="16"/>
    </row>
    <row r="105" spans="2:4" x14ac:dyDescent="0.2">
      <c r="B105" s="57">
        <v>89</v>
      </c>
      <c r="C105" s="11"/>
      <c r="D105" s="16"/>
    </row>
    <row r="106" spans="2:4" x14ac:dyDescent="0.2">
      <c r="B106" s="57">
        <v>90</v>
      </c>
      <c r="C106" s="11"/>
      <c r="D106" s="16"/>
    </row>
    <row r="107" spans="2:4" x14ac:dyDescent="0.2">
      <c r="B107" s="57">
        <v>91</v>
      </c>
      <c r="C107" s="11"/>
      <c r="D107" s="16"/>
    </row>
    <row r="108" spans="2:4" x14ac:dyDescent="0.2">
      <c r="B108" s="57">
        <v>92</v>
      </c>
      <c r="C108" s="11"/>
      <c r="D108" s="16"/>
    </row>
    <row r="109" spans="2:4" x14ac:dyDescent="0.2">
      <c r="B109" s="57">
        <v>93</v>
      </c>
      <c r="C109" s="11"/>
      <c r="D109" s="16"/>
    </row>
    <row r="110" spans="2:4" x14ac:dyDescent="0.2">
      <c r="B110" s="57">
        <v>94</v>
      </c>
      <c r="C110" s="11"/>
      <c r="D110" s="16"/>
    </row>
    <row r="111" spans="2:4" x14ac:dyDescent="0.2">
      <c r="B111" s="57">
        <v>95</v>
      </c>
      <c r="C111" s="11"/>
      <c r="D111" s="16"/>
    </row>
    <row r="112" spans="2:4" x14ac:dyDescent="0.2">
      <c r="B112" s="57">
        <v>96</v>
      </c>
      <c r="C112" s="11"/>
      <c r="D112" s="16"/>
    </row>
    <row r="113" spans="1:4" x14ac:dyDescent="0.2">
      <c r="B113" s="57">
        <v>97</v>
      </c>
      <c r="C113" s="11"/>
      <c r="D113" s="16"/>
    </row>
    <row r="114" spans="1:4" x14ac:dyDescent="0.2">
      <c r="B114" s="57">
        <v>98</v>
      </c>
      <c r="C114" s="11"/>
      <c r="D114" s="16"/>
    </row>
    <row r="115" spans="1:4" x14ac:dyDescent="0.2">
      <c r="B115" s="57">
        <v>99</v>
      </c>
      <c r="C115" s="11"/>
    </row>
    <row r="116" spans="1:4" ht="13.5" thickBot="1" x14ac:dyDescent="0.25">
      <c r="B116" s="21">
        <v>100</v>
      </c>
      <c r="C116" s="15"/>
    </row>
    <row r="124" spans="1:4" x14ac:dyDescent="0.2">
      <c r="A124" s="16" t="s">
        <v>40</v>
      </c>
      <c r="C124" s="27" t="s">
        <v>41</v>
      </c>
    </row>
    <row r="125" spans="1:4" x14ac:dyDescent="0.2">
      <c r="A125" s="6" t="s">
        <v>42</v>
      </c>
    </row>
    <row r="127" spans="1:4" x14ac:dyDescent="0.2">
      <c r="A127" s="58" t="s">
        <v>73</v>
      </c>
      <c r="B127" s="16"/>
      <c r="C127" s="16"/>
      <c r="D127" s="16"/>
    </row>
    <row r="128" spans="1:4" x14ac:dyDescent="0.2">
      <c r="A128" s="6"/>
      <c r="B128" s="16"/>
      <c r="C128" s="16"/>
      <c r="D128" s="16"/>
    </row>
    <row r="129" spans="1:4" ht="13.5" thickBot="1" x14ac:dyDescent="0.25">
      <c r="A129" s="16"/>
      <c r="B129" s="16"/>
      <c r="C129" s="16"/>
      <c r="D129" s="16"/>
    </row>
    <row r="130" spans="1:4" x14ac:dyDescent="0.2">
      <c r="A130" s="59" t="s">
        <v>74</v>
      </c>
      <c r="B130" s="60"/>
      <c r="C130" s="60"/>
      <c r="D130" s="9">
        <f>220/20/100</f>
        <v>0.11</v>
      </c>
    </row>
    <row r="131" spans="1:4" x14ac:dyDescent="0.2">
      <c r="A131" s="61" t="s">
        <v>47</v>
      </c>
      <c r="C131" s="25" t="s">
        <v>48</v>
      </c>
      <c r="D131" s="11">
        <v>100</v>
      </c>
    </row>
    <row r="132" spans="1:4" ht="13.5" thickBot="1" x14ac:dyDescent="0.25">
      <c r="A132" s="87"/>
      <c r="B132" s="88"/>
      <c r="C132" s="64" t="s">
        <v>35</v>
      </c>
      <c r="D132" s="15">
        <v>3</v>
      </c>
    </row>
    <row r="133" spans="1:4" ht="13.5" thickBot="1" x14ac:dyDescent="0.25"/>
    <row r="134" spans="1:4" x14ac:dyDescent="0.2">
      <c r="C134" s="65" t="s">
        <v>50</v>
      </c>
      <c r="D134" s="34">
        <f>D130+D132*SQRT(D130*(1-D130)/D131)</f>
        <v>0.2038669270829721</v>
      </c>
    </row>
    <row r="135" spans="1:4" ht="13.5" thickBot="1" x14ac:dyDescent="0.25">
      <c r="A135" s="51"/>
      <c r="B135" s="26"/>
      <c r="C135" s="66" t="s">
        <v>51</v>
      </c>
      <c r="D135" s="36">
        <f>MAX(D130-D132*SQRT(D130*(1-D130)/D131),0)</f>
        <v>1.613307291702791E-2</v>
      </c>
    </row>
    <row r="136" spans="1:4" x14ac:dyDescent="0.2">
      <c r="D136" s="26"/>
    </row>
    <row r="137" spans="1:4" ht="13.5" thickBot="1" x14ac:dyDescent="0.25">
      <c r="A137" s="16" t="s">
        <v>52</v>
      </c>
      <c r="D137" s="16"/>
    </row>
    <row r="138" spans="1:4" ht="13.5" thickBot="1" x14ac:dyDescent="0.25">
      <c r="B138" s="51"/>
      <c r="C138" s="33" t="s">
        <v>75</v>
      </c>
      <c r="D138" s="16"/>
    </row>
    <row r="139" spans="1:4" ht="13.5" thickBot="1" x14ac:dyDescent="0.25">
      <c r="B139" s="33" t="s">
        <v>54</v>
      </c>
      <c r="C139" s="33">
        <f>AVERAGE(C142:C161)</f>
        <v>0.11000000000000003</v>
      </c>
      <c r="D139" s="16"/>
    </row>
    <row r="140" spans="1:4" ht="13.5" thickBot="1" x14ac:dyDescent="0.25">
      <c r="B140" s="54"/>
      <c r="C140" s="26"/>
      <c r="D140" s="16"/>
    </row>
    <row r="141" spans="1:4" ht="13.5" thickBot="1" x14ac:dyDescent="0.25">
      <c r="B141" s="33" t="s">
        <v>55</v>
      </c>
      <c r="C141" s="33" t="s">
        <v>75</v>
      </c>
      <c r="D141" s="16"/>
    </row>
    <row r="142" spans="1:4" x14ac:dyDescent="0.2">
      <c r="B142" s="34">
        <v>1</v>
      </c>
      <c r="C142" s="9">
        <v>0.04</v>
      </c>
      <c r="D142" s="16"/>
    </row>
    <row r="143" spans="1:4" x14ac:dyDescent="0.2">
      <c r="B143" s="68">
        <v>2</v>
      </c>
      <c r="C143" s="11">
        <v>0.1</v>
      </c>
      <c r="D143" s="16"/>
    </row>
    <row r="144" spans="1:4" x14ac:dyDescent="0.2">
      <c r="B144" s="68">
        <v>3</v>
      </c>
      <c r="C144" s="11">
        <v>0.12</v>
      </c>
      <c r="D144" s="16"/>
    </row>
    <row r="145" spans="2:4" x14ac:dyDescent="0.2">
      <c r="B145" s="68">
        <v>4</v>
      </c>
      <c r="C145" s="11">
        <v>0.03</v>
      </c>
      <c r="D145" s="16"/>
    </row>
    <row r="146" spans="2:4" x14ac:dyDescent="0.2">
      <c r="B146" s="68">
        <v>5</v>
      </c>
      <c r="C146" s="11">
        <v>0.09</v>
      </c>
      <c r="D146" s="16"/>
    </row>
    <row r="147" spans="2:4" x14ac:dyDescent="0.2">
      <c r="B147" s="68">
        <v>6</v>
      </c>
      <c r="C147" s="11">
        <v>0.11</v>
      </c>
      <c r="D147" s="16"/>
    </row>
    <row r="148" spans="2:4" x14ac:dyDescent="0.2">
      <c r="B148" s="68">
        <v>7</v>
      </c>
      <c r="C148" s="11">
        <v>0.1</v>
      </c>
      <c r="D148" s="16"/>
    </row>
    <row r="149" spans="2:4" x14ac:dyDescent="0.2">
      <c r="B149" s="68">
        <v>8</v>
      </c>
      <c r="C149" s="11">
        <v>0.22</v>
      </c>
      <c r="D149" s="16"/>
    </row>
    <row r="150" spans="2:4" x14ac:dyDescent="0.2">
      <c r="B150" s="68">
        <v>9</v>
      </c>
      <c r="C150" s="11">
        <v>0.13</v>
      </c>
      <c r="D150" s="16"/>
    </row>
    <row r="151" spans="2:4" x14ac:dyDescent="0.2">
      <c r="B151" s="68">
        <v>10</v>
      </c>
      <c r="C151" s="11">
        <v>0.1</v>
      </c>
      <c r="D151" s="16"/>
    </row>
    <row r="152" spans="2:4" x14ac:dyDescent="0.2">
      <c r="B152" s="68">
        <v>11</v>
      </c>
      <c r="C152" s="11">
        <v>0.08</v>
      </c>
      <c r="D152" s="16"/>
    </row>
    <row r="153" spans="2:4" x14ac:dyDescent="0.2">
      <c r="B153" s="68">
        <v>12</v>
      </c>
      <c r="C153" s="11">
        <v>0.12</v>
      </c>
      <c r="D153" s="16"/>
    </row>
    <row r="154" spans="2:4" x14ac:dyDescent="0.2">
      <c r="B154" s="68">
        <v>13</v>
      </c>
      <c r="C154" s="11">
        <v>0.09</v>
      </c>
      <c r="D154" s="16"/>
    </row>
    <row r="155" spans="2:4" x14ac:dyDescent="0.2">
      <c r="B155" s="68">
        <v>14</v>
      </c>
      <c r="C155" s="11">
        <v>0.1</v>
      </c>
      <c r="D155" s="16"/>
    </row>
    <row r="156" spans="2:4" x14ac:dyDescent="0.2">
      <c r="B156" s="68">
        <v>15</v>
      </c>
      <c r="C156" s="11">
        <v>0.21</v>
      </c>
      <c r="D156" s="16"/>
    </row>
    <row r="157" spans="2:4" x14ac:dyDescent="0.2">
      <c r="B157" s="68">
        <v>16</v>
      </c>
      <c r="C157" s="11">
        <v>0.1</v>
      </c>
      <c r="D157" s="16"/>
    </row>
    <row r="158" spans="2:4" x14ac:dyDescent="0.2">
      <c r="B158" s="68">
        <v>17</v>
      </c>
      <c r="C158" s="11">
        <v>0.08</v>
      </c>
      <c r="D158" s="16"/>
    </row>
    <row r="159" spans="2:4" x14ac:dyDescent="0.2">
      <c r="B159" s="68">
        <v>18</v>
      </c>
      <c r="C159" s="11">
        <v>0.12</v>
      </c>
      <c r="D159" s="16"/>
    </row>
    <row r="160" spans="2:4" x14ac:dyDescent="0.2">
      <c r="B160" s="68">
        <v>19</v>
      </c>
      <c r="C160" s="11">
        <v>0.1</v>
      </c>
      <c r="D160" s="16"/>
    </row>
    <row r="161" spans="2:4" x14ac:dyDescent="0.2">
      <c r="B161" s="68">
        <v>20</v>
      </c>
      <c r="C161" s="11">
        <v>0.16</v>
      </c>
      <c r="D161" s="16"/>
    </row>
  </sheetData>
  <sheetProtection algorithmName="SHA-512" hashValue="y7yiatnlTRObZdXFTdp7xOd/xzysNy0dz2GjD32ZTIfXZXcFeG9dYLlhknlPBtU/pa0DE5Nd6zEEnZlzqNYwYg==" saltValue="laudAoIWOqlErLzaexnvdg==" spinCount="100000" sheet="1" scenarios="1" formatCells="0" formatColumns="0" formatRows="0"/>
  <phoneticPr fontId="12" type="noConversion"/>
  <hyperlinks>
    <hyperlink ref="A2" location="'Chapter 10'!A1" display="&lt;Back" xr:uid="{00000000-0004-0000-0600-000000000000}"/>
    <hyperlink ref="A125" location="Top" display="^Top" xr:uid="{00000000-0004-0000-0600-000001000000}"/>
    <hyperlink ref="B1" location="Basic" display="Basic" xr:uid="{00000000-0004-0000-0600-000002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22" r:id="rId4" name="SpinButton1">
          <controlPr defaultSize="0" autoLine="0" r:id="rId5">
            <anchor moveWithCells="1">
              <from>
                <xdr:col>4</xdr:col>
                <xdr:colOff>19050</xdr:colOff>
                <xdr:row>5</xdr:row>
                <xdr:rowOff>0</xdr:rowOff>
              </from>
              <to>
                <xdr:col>4</xdr:col>
                <xdr:colOff>171450</xdr:colOff>
                <xdr:row>6</xdr:row>
                <xdr:rowOff>171450</xdr:rowOff>
              </to>
            </anchor>
          </controlPr>
        </control>
      </mc:Choice>
      <mc:Fallback>
        <control shapeId="5122" r:id="rId4" name="SpinButton1"/>
      </mc:Fallback>
    </mc:AlternateContent>
    <mc:AlternateContent xmlns:mc="http://schemas.openxmlformats.org/markup-compatibility/2006">
      <mc:Choice Requires="x14">
        <control shapeId="5121" r:id="rId6" name="CommandButton1">
          <controlPr defaultSize="0" autoLine="0" r:id="rId7">
            <anchor moveWithCells="1">
              <from>
                <xdr:col>3</xdr:col>
                <xdr:colOff>9525</xdr:colOff>
                <xdr:row>0</xdr:row>
                <xdr:rowOff>47625</xdr:rowOff>
              </from>
              <to>
                <xdr:col>3</xdr:col>
                <xdr:colOff>552450</xdr:colOff>
                <xdr:row>1</xdr:row>
                <xdr:rowOff>133350</xdr:rowOff>
              </to>
            </anchor>
          </controlPr>
        </control>
      </mc:Choice>
      <mc:Fallback>
        <control shapeId="5121" r:id="rId6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1"/>
  <dimension ref="A1:J160"/>
  <sheetViews>
    <sheetView workbookViewId="0"/>
  </sheetViews>
  <sheetFormatPr defaultColWidth="9.140625" defaultRowHeight="12.75" x14ac:dyDescent="0.2"/>
  <cols>
    <col min="1" max="4" width="12.7109375" style="5" customWidth="1"/>
    <col min="5" max="10" width="9.28515625" style="5" customWidth="1"/>
    <col min="11" max="11" width="9.7109375" style="5" customWidth="1"/>
    <col min="12" max="16384" width="9.140625" style="5"/>
  </cols>
  <sheetData>
    <row r="1" spans="1:10" x14ac:dyDescent="0.2">
      <c r="A1" s="37" t="s">
        <v>76</v>
      </c>
      <c r="B1" s="3" t="s">
        <v>29</v>
      </c>
      <c r="C1" s="16"/>
      <c r="D1" s="16"/>
    </row>
    <row r="2" spans="1:10" x14ac:dyDescent="0.2">
      <c r="A2" s="6" t="s">
        <v>30</v>
      </c>
      <c r="B2" s="16"/>
      <c r="C2" s="16"/>
      <c r="D2" s="16"/>
    </row>
    <row r="3" spans="1:10" x14ac:dyDescent="0.2">
      <c r="A3" s="16"/>
      <c r="B3" s="16"/>
      <c r="C3" s="16"/>
      <c r="D3" s="16"/>
    </row>
    <row r="4" spans="1:10" ht="13.5" thickBot="1" x14ac:dyDescent="0.25">
      <c r="A4" s="16"/>
      <c r="B4" s="16"/>
      <c r="C4" s="16"/>
      <c r="D4" s="16"/>
      <c r="E4" s="12"/>
      <c r="F4" s="12"/>
      <c r="G4" s="42" t="str">
        <f>"UCL = "&amp;TEXT(D9,"#,##0.0000")</f>
        <v>UCL = 7.2434</v>
      </c>
      <c r="H4" s="42" t="str">
        <f>"AVE = "&amp;TEXT(D5,"#,##0.0000")</f>
        <v>AVE = 2.5000</v>
      </c>
      <c r="I4" s="42" t="str">
        <f>"LCL = "&amp;TEXT(D10,"#,##0.0000")</f>
        <v>LCL = 0.0000</v>
      </c>
      <c r="J4" s="12"/>
    </row>
    <row r="5" spans="1:10" x14ac:dyDescent="0.2">
      <c r="A5" s="38" t="s">
        <v>77</v>
      </c>
      <c r="B5" s="39"/>
      <c r="C5" s="39"/>
      <c r="D5" s="9">
        <v>2.5</v>
      </c>
      <c r="E5" s="12">
        <v>1</v>
      </c>
      <c r="F5" s="42">
        <f>D5+4*SQRT(D5)</f>
        <v>8.8245553203367599</v>
      </c>
      <c r="G5" s="44">
        <f>D9</f>
        <v>7.2434164902525691</v>
      </c>
      <c r="H5" s="44">
        <f>D5</f>
        <v>2.5</v>
      </c>
      <c r="I5" s="44">
        <f>D10</f>
        <v>0</v>
      </c>
      <c r="J5" s="42">
        <f>MAX(D5-4*SQRT(D5),0)</f>
        <v>0</v>
      </c>
    </row>
    <row r="6" spans="1:10" x14ac:dyDescent="0.2">
      <c r="A6" s="45"/>
      <c r="B6" s="12"/>
      <c r="C6" s="43" t="s">
        <v>35</v>
      </c>
      <c r="D6" s="11">
        <v>3</v>
      </c>
      <c r="E6" s="12">
        <v>100</v>
      </c>
      <c r="F6" s="42">
        <f>F$5</f>
        <v>8.8245553203367599</v>
      </c>
      <c r="G6" s="44">
        <f>G$5</f>
        <v>7.2434164902525691</v>
      </c>
      <c r="H6" s="44">
        <f>H$5</f>
        <v>2.5</v>
      </c>
      <c r="I6" s="44">
        <f>I$5</f>
        <v>0</v>
      </c>
      <c r="J6" s="42">
        <f>J$5</f>
        <v>0</v>
      </c>
    </row>
    <row r="7" spans="1:10" ht="13.5" thickBot="1" x14ac:dyDescent="0.25">
      <c r="A7" s="46"/>
      <c r="B7" s="72"/>
      <c r="C7" s="48" t="s">
        <v>49</v>
      </c>
      <c r="D7" s="15">
        <v>0.1</v>
      </c>
      <c r="G7" s="49"/>
      <c r="H7" s="49"/>
      <c r="I7" s="49"/>
    </row>
    <row r="8" spans="1:10" ht="13.5" thickBot="1" x14ac:dyDescent="0.25">
      <c r="G8" s="49"/>
      <c r="H8" s="49"/>
      <c r="I8" s="49"/>
    </row>
    <row r="9" spans="1:10" x14ac:dyDescent="0.2">
      <c r="C9" s="95" t="s">
        <v>50</v>
      </c>
      <c r="D9" s="19">
        <f>D5+D6*SQRT(D5)</f>
        <v>7.2434164902525691</v>
      </c>
      <c r="G9" s="49"/>
      <c r="H9" s="49"/>
      <c r="I9" s="49"/>
    </row>
    <row r="10" spans="1:10" ht="13.5" thickBot="1" x14ac:dyDescent="0.25">
      <c r="A10" s="51"/>
      <c r="B10" s="26"/>
      <c r="C10" s="96" t="s">
        <v>51</v>
      </c>
      <c r="D10" s="21">
        <f>MAX(D5-D6*SQRT(D5),0)</f>
        <v>0</v>
      </c>
      <c r="G10" s="49"/>
      <c r="H10" s="49"/>
      <c r="I10" s="49"/>
    </row>
    <row r="11" spans="1:10" x14ac:dyDescent="0.2">
      <c r="C11" s="51"/>
      <c r="D11" s="26"/>
      <c r="G11" s="49"/>
      <c r="H11" s="49"/>
      <c r="I11" s="49"/>
    </row>
    <row r="12" spans="1:10" ht="13.5" thickBot="1" x14ac:dyDescent="0.25">
      <c r="A12" s="22" t="s">
        <v>52</v>
      </c>
      <c r="C12" s="16"/>
      <c r="D12" s="16"/>
      <c r="G12" s="49"/>
      <c r="H12" s="49"/>
      <c r="I12" s="49"/>
    </row>
    <row r="13" spans="1:10" ht="13.5" thickBot="1" x14ac:dyDescent="0.25">
      <c r="B13" s="53"/>
      <c r="C13" s="18" t="s">
        <v>78</v>
      </c>
      <c r="D13" s="16"/>
      <c r="G13" s="49"/>
      <c r="H13" s="49"/>
      <c r="I13" s="49"/>
    </row>
    <row r="14" spans="1:10" ht="13.5" thickBot="1" x14ac:dyDescent="0.25">
      <c r="B14" s="18" t="s">
        <v>54</v>
      </c>
      <c r="C14" s="18">
        <f>IF(COUNT(C17:C116)=0,"",AVERAGE(C17:C116))</f>
        <v>2.5</v>
      </c>
      <c r="D14" s="16"/>
      <c r="G14" s="49"/>
      <c r="H14" s="49"/>
      <c r="I14" s="49"/>
    </row>
    <row r="15" spans="1:10" ht="13.5" thickBot="1" x14ac:dyDescent="0.25">
      <c r="B15" s="54"/>
      <c r="C15" s="26"/>
      <c r="D15" s="16"/>
      <c r="G15" s="49"/>
      <c r="H15" s="49"/>
      <c r="I15" s="49"/>
    </row>
    <row r="16" spans="1:10" ht="13.5" thickBot="1" x14ac:dyDescent="0.25">
      <c r="B16" s="18" t="s">
        <v>55</v>
      </c>
      <c r="C16" s="18" t="s">
        <v>78</v>
      </c>
      <c r="D16" s="16"/>
      <c r="G16" s="49"/>
      <c r="H16" s="49"/>
      <c r="I16" s="49"/>
    </row>
    <row r="17" spans="2:9" x14ac:dyDescent="0.2">
      <c r="B17" s="19">
        <v>1</v>
      </c>
      <c r="C17" s="9">
        <v>3</v>
      </c>
      <c r="D17" s="16"/>
      <c r="G17" s="49"/>
      <c r="H17" s="49"/>
      <c r="I17" s="49"/>
    </row>
    <row r="18" spans="2:9" x14ac:dyDescent="0.2">
      <c r="B18" s="57">
        <v>2</v>
      </c>
      <c r="C18" s="11">
        <v>2</v>
      </c>
      <c r="D18" s="16"/>
      <c r="G18" s="49"/>
      <c r="H18" s="49"/>
      <c r="I18" s="49"/>
    </row>
    <row r="19" spans="2:9" x14ac:dyDescent="0.2">
      <c r="B19" s="57">
        <v>3</v>
      </c>
      <c r="C19" s="11">
        <v>4</v>
      </c>
      <c r="D19" s="16"/>
      <c r="G19" s="49"/>
      <c r="H19" s="49"/>
      <c r="I19" s="49"/>
    </row>
    <row r="20" spans="2:9" x14ac:dyDescent="0.2">
      <c r="B20" s="57">
        <v>4</v>
      </c>
      <c r="C20" s="11">
        <v>5</v>
      </c>
      <c r="D20" s="16"/>
      <c r="G20" s="49"/>
      <c r="H20" s="49"/>
      <c r="I20" s="49"/>
    </row>
    <row r="21" spans="2:9" x14ac:dyDescent="0.2">
      <c r="B21" s="57">
        <v>5</v>
      </c>
      <c r="C21" s="11">
        <v>1</v>
      </c>
      <c r="D21" s="16"/>
      <c r="G21" s="49"/>
      <c r="H21" s="49"/>
      <c r="I21" s="49"/>
    </row>
    <row r="22" spans="2:9" x14ac:dyDescent="0.2">
      <c r="B22" s="57">
        <v>6</v>
      </c>
      <c r="C22" s="11">
        <v>2</v>
      </c>
      <c r="D22" s="16"/>
      <c r="G22" s="49"/>
      <c r="H22" s="49"/>
      <c r="I22" s="49"/>
    </row>
    <row r="23" spans="2:9" x14ac:dyDescent="0.2">
      <c r="B23" s="57">
        <v>7</v>
      </c>
      <c r="C23" s="11">
        <v>4</v>
      </c>
      <c r="D23" s="16"/>
      <c r="G23" s="49"/>
      <c r="H23" s="49"/>
      <c r="I23" s="49"/>
    </row>
    <row r="24" spans="2:9" x14ac:dyDescent="0.2">
      <c r="B24" s="57">
        <v>8</v>
      </c>
      <c r="C24" s="11">
        <v>1</v>
      </c>
      <c r="D24" s="16"/>
      <c r="G24" s="49"/>
      <c r="H24" s="49"/>
      <c r="I24" s="49"/>
    </row>
    <row r="25" spans="2:9" x14ac:dyDescent="0.2">
      <c r="B25" s="57">
        <v>9</v>
      </c>
      <c r="C25" s="11">
        <v>2</v>
      </c>
      <c r="D25" s="16"/>
      <c r="E25" s="23" t="s">
        <v>56</v>
      </c>
      <c r="F25" s="5" t="s">
        <v>57</v>
      </c>
      <c r="G25" s="49"/>
      <c r="H25" s="49"/>
      <c r="I25" s="49"/>
    </row>
    <row r="26" spans="2:9" x14ac:dyDescent="0.2">
      <c r="B26" s="57">
        <v>10</v>
      </c>
      <c r="C26" s="11">
        <v>1</v>
      </c>
      <c r="D26" s="16"/>
      <c r="F26" s="5" t="s">
        <v>58</v>
      </c>
      <c r="G26" s="49"/>
      <c r="H26" s="49"/>
      <c r="I26" s="49"/>
    </row>
    <row r="27" spans="2:9" x14ac:dyDescent="0.2">
      <c r="B27" s="57">
        <v>11</v>
      </c>
      <c r="C27" s="11">
        <v>3</v>
      </c>
      <c r="D27" s="16"/>
      <c r="F27" s="5" t="s">
        <v>59</v>
      </c>
      <c r="G27" s="49"/>
      <c r="H27" s="49"/>
      <c r="I27" s="49"/>
    </row>
    <row r="28" spans="2:9" x14ac:dyDescent="0.2">
      <c r="B28" s="57">
        <v>12</v>
      </c>
      <c r="C28" s="11">
        <v>4</v>
      </c>
      <c r="D28" s="16"/>
    </row>
    <row r="29" spans="2:9" x14ac:dyDescent="0.2">
      <c r="B29" s="57">
        <v>13</v>
      </c>
      <c r="C29" s="11">
        <v>2</v>
      </c>
      <c r="D29" s="16"/>
    </row>
    <row r="30" spans="2:9" x14ac:dyDescent="0.2">
      <c r="B30" s="57">
        <v>14</v>
      </c>
      <c r="C30" s="11">
        <v>4</v>
      </c>
      <c r="D30" s="16"/>
    </row>
    <row r="31" spans="2:9" x14ac:dyDescent="0.2">
      <c r="B31" s="57">
        <v>15</v>
      </c>
      <c r="C31" s="11">
        <v>2</v>
      </c>
      <c r="D31" s="16"/>
    </row>
    <row r="32" spans="2:9" x14ac:dyDescent="0.2">
      <c r="B32" s="57">
        <v>16</v>
      </c>
      <c r="C32" s="11">
        <v>1</v>
      </c>
      <c r="D32" s="16"/>
    </row>
    <row r="33" spans="2:4" x14ac:dyDescent="0.2">
      <c r="B33" s="57">
        <v>17</v>
      </c>
      <c r="C33" s="11">
        <v>3</v>
      </c>
      <c r="D33" s="16"/>
    </row>
    <row r="34" spans="2:4" x14ac:dyDescent="0.2">
      <c r="B34" s="57">
        <v>18</v>
      </c>
      <c r="C34" s="11">
        <v>1</v>
      </c>
      <c r="D34" s="16"/>
    </row>
    <row r="35" spans="2:4" x14ac:dyDescent="0.2">
      <c r="B35" s="57">
        <v>19</v>
      </c>
      <c r="C35" s="11"/>
      <c r="D35" s="16"/>
    </row>
    <row r="36" spans="2:4" x14ac:dyDescent="0.2">
      <c r="B36" s="57">
        <v>20</v>
      </c>
      <c r="C36" s="11"/>
      <c r="D36" s="16"/>
    </row>
    <row r="37" spans="2:4" x14ac:dyDescent="0.2">
      <c r="B37" s="57">
        <v>21</v>
      </c>
      <c r="C37" s="11"/>
      <c r="D37" s="16"/>
    </row>
    <row r="38" spans="2:4" x14ac:dyDescent="0.2">
      <c r="B38" s="57">
        <v>22</v>
      </c>
      <c r="C38" s="11"/>
      <c r="D38" s="16"/>
    </row>
    <row r="39" spans="2:4" x14ac:dyDescent="0.2">
      <c r="B39" s="57">
        <v>23</v>
      </c>
      <c r="C39" s="11"/>
      <c r="D39" s="16"/>
    </row>
    <row r="40" spans="2:4" x14ac:dyDescent="0.2">
      <c r="B40" s="57">
        <v>24</v>
      </c>
      <c r="C40" s="11"/>
      <c r="D40" s="16"/>
    </row>
    <row r="41" spans="2:4" x14ac:dyDescent="0.2">
      <c r="B41" s="57">
        <v>25</v>
      </c>
      <c r="C41" s="11"/>
      <c r="D41" s="16"/>
    </row>
    <row r="42" spans="2:4" x14ac:dyDescent="0.2">
      <c r="B42" s="57">
        <v>26</v>
      </c>
      <c r="C42" s="11"/>
      <c r="D42" s="16"/>
    </row>
    <row r="43" spans="2:4" x14ac:dyDescent="0.2">
      <c r="B43" s="57">
        <v>27</v>
      </c>
      <c r="C43" s="11"/>
      <c r="D43" s="16"/>
    </row>
    <row r="44" spans="2:4" x14ac:dyDescent="0.2">
      <c r="B44" s="57">
        <v>28</v>
      </c>
      <c r="C44" s="11"/>
      <c r="D44" s="16"/>
    </row>
    <row r="45" spans="2:4" x14ac:dyDescent="0.2">
      <c r="B45" s="57">
        <v>29</v>
      </c>
      <c r="C45" s="11"/>
      <c r="D45" s="16"/>
    </row>
    <row r="46" spans="2:4" x14ac:dyDescent="0.2">
      <c r="B46" s="57">
        <v>30</v>
      </c>
      <c r="C46" s="11"/>
      <c r="D46" s="16"/>
    </row>
    <row r="47" spans="2:4" x14ac:dyDescent="0.2">
      <c r="B47" s="57">
        <v>31</v>
      </c>
      <c r="C47" s="11"/>
      <c r="D47" s="16"/>
    </row>
    <row r="48" spans="2:4" x14ac:dyDescent="0.2">
      <c r="B48" s="57">
        <v>32</v>
      </c>
      <c r="C48" s="11"/>
      <c r="D48" s="16"/>
    </row>
    <row r="49" spans="2:4" x14ac:dyDescent="0.2">
      <c r="B49" s="57">
        <v>33</v>
      </c>
      <c r="C49" s="11"/>
      <c r="D49" s="16"/>
    </row>
    <row r="50" spans="2:4" x14ac:dyDescent="0.2">
      <c r="B50" s="57">
        <v>34</v>
      </c>
      <c r="C50" s="11"/>
      <c r="D50" s="16"/>
    </row>
    <row r="51" spans="2:4" x14ac:dyDescent="0.2">
      <c r="B51" s="57">
        <v>35</v>
      </c>
      <c r="C51" s="11"/>
      <c r="D51" s="16"/>
    </row>
    <row r="52" spans="2:4" x14ac:dyDescent="0.2">
      <c r="B52" s="57">
        <v>36</v>
      </c>
      <c r="C52" s="11"/>
      <c r="D52" s="16"/>
    </row>
    <row r="53" spans="2:4" x14ac:dyDescent="0.2">
      <c r="B53" s="57">
        <v>37</v>
      </c>
      <c r="C53" s="11"/>
      <c r="D53" s="16"/>
    </row>
    <row r="54" spans="2:4" x14ac:dyDescent="0.2">
      <c r="B54" s="57">
        <v>38</v>
      </c>
      <c r="C54" s="11"/>
      <c r="D54" s="16"/>
    </row>
    <row r="55" spans="2:4" x14ac:dyDescent="0.2">
      <c r="B55" s="57">
        <v>39</v>
      </c>
      <c r="C55" s="11"/>
      <c r="D55" s="16"/>
    </row>
    <row r="56" spans="2:4" x14ac:dyDescent="0.2">
      <c r="B56" s="57">
        <v>40</v>
      </c>
      <c r="C56" s="11"/>
      <c r="D56" s="16"/>
    </row>
    <row r="57" spans="2:4" x14ac:dyDescent="0.2">
      <c r="B57" s="57">
        <v>41</v>
      </c>
      <c r="C57" s="11"/>
      <c r="D57" s="16"/>
    </row>
    <row r="58" spans="2:4" x14ac:dyDescent="0.2">
      <c r="B58" s="57">
        <v>42</v>
      </c>
      <c r="C58" s="11"/>
      <c r="D58" s="16"/>
    </row>
    <row r="59" spans="2:4" x14ac:dyDescent="0.2">
      <c r="B59" s="57">
        <v>43</v>
      </c>
      <c r="C59" s="11"/>
      <c r="D59" s="16"/>
    </row>
    <row r="60" spans="2:4" x14ac:dyDescent="0.2">
      <c r="B60" s="57">
        <v>44</v>
      </c>
      <c r="C60" s="11"/>
      <c r="D60" s="16"/>
    </row>
    <row r="61" spans="2:4" x14ac:dyDescent="0.2">
      <c r="B61" s="57">
        <v>45</v>
      </c>
      <c r="C61" s="11"/>
      <c r="D61" s="16"/>
    </row>
    <row r="62" spans="2:4" x14ac:dyDescent="0.2">
      <c r="B62" s="57">
        <v>46</v>
      </c>
      <c r="C62" s="11"/>
      <c r="D62" s="16"/>
    </row>
    <row r="63" spans="2:4" x14ac:dyDescent="0.2">
      <c r="B63" s="57">
        <v>47</v>
      </c>
      <c r="C63" s="11"/>
      <c r="D63" s="16"/>
    </row>
    <row r="64" spans="2:4" x14ac:dyDescent="0.2">
      <c r="B64" s="57">
        <v>48</v>
      </c>
      <c r="C64" s="11"/>
      <c r="D64" s="16"/>
    </row>
    <row r="65" spans="2:4" x14ac:dyDescent="0.2">
      <c r="B65" s="57">
        <v>49</v>
      </c>
      <c r="C65" s="11"/>
      <c r="D65" s="16"/>
    </row>
    <row r="66" spans="2:4" x14ac:dyDescent="0.2">
      <c r="B66" s="57">
        <v>50</v>
      </c>
      <c r="C66" s="11"/>
      <c r="D66" s="16"/>
    </row>
    <row r="67" spans="2:4" x14ac:dyDescent="0.2">
      <c r="B67" s="57">
        <v>51</v>
      </c>
      <c r="C67" s="11"/>
      <c r="D67" s="16"/>
    </row>
    <row r="68" spans="2:4" x14ac:dyDescent="0.2">
      <c r="B68" s="57">
        <v>52</v>
      </c>
      <c r="C68" s="11"/>
      <c r="D68" s="16"/>
    </row>
    <row r="69" spans="2:4" x14ac:dyDescent="0.2">
      <c r="B69" s="57">
        <v>53</v>
      </c>
      <c r="C69" s="11"/>
      <c r="D69" s="16"/>
    </row>
    <row r="70" spans="2:4" x14ac:dyDescent="0.2">
      <c r="B70" s="57">
        <v>54</v>
      </c>
      <c r="C70" s="11"/>
      <c r="D70" s="16"/>
    </row>
    <row r="71" spans="2:4" x14ac:dyDescent="0.2">
      <c r="B71" s="57">
        <v>55</v>
      </c>
      <c r="C71" s="11"/>
      <c r="D71" s="16"/>
    </row>
    <row r="72" spans="2:4" x14ac:dyDescent="0.2">
      <c r="B72" s="57">
        <v>56</v>
      </c>
      <c r="C72" s="11"/>
      <c r="D72" s="16"/>
    </row>
    <row r="73" spans="2:4" x14ac:dyDescent="0.2">
      <c r="B73" s="57">
        <v>57</v>
      </c>
      <c r="C73" s="11"/>
      <c r="D73" s="16"/>
    </row>
    <row r="74" spans="2:4" x14ac:dyDescent="0.2">
      <c r="B74" s="57">
        <v>58</v>
      </c>
      <c r="C74" s="11"/>
      <c r="D74" s="16"/>
    </row>
    <row r="75" spans="2:4" x14ac:dyDescent="0.2">
      <c r="B75" s="57">
        <v>59</v>
      </c>
      <c r="C75" s="11"/>
      <c r="D75" s="16"/>
    </row>
    <row r="76" spans="2:4" x14ac:dyDescent="0.2">
      <c r="B76" s="57">
        <v>60</v>
      </c>
      <c r="C76" s="11"/>
      <c r="D76" s="16"/>
    </row>
    <row r="77" spans="2:4" x14ac:dyDescent="0.2">
      <c r="B77" s="57">
        <v>61</v>
      </c>
      <c r="C77" s="11"/>
      <c r="D77" s="16"/>
    </row>
    <row r="78" spans="2:4" x14ac:dyDescent="0.2">
      <c r="B78" s="57">
        <v>62</v>
      </c>
      <c r="C78" s="11"/>
      <c r="D78" s="16"/>
    </row>
    <row r="79" spans="2:4" x14ac:dyDescent="0.2">
      <c r="B79" s="57">
        <v>63</v>
      </c>
      <c r="C79" s="11"/>
      <c r="D79" s="16"/>
    </row>
    <row r="80" spans="2:4" x14ac:dyDescent="0.2">
      <c r="B80" s="57">
        <v>64</v>
      </c>
      <c r="C80" s="11"/>
      <c r="D80" s="16"/>
    </row>
    <row r="81" spans="2:4" x14ac:dyDescent="0.2">
      <c r="B81" s="57">
        <v>65</v>
      </c>
      <c r="C81" s="11"/>
      <c r="D81" s="16"/>
    </row>
    <row r="82" spans="2:4" x14ac:dyDescent="0.2">
      <c r="B82" s="57">
        <v>66</v>
      </c>
      <c r="C82" s="11"/>
      <c r="D82" s="16"/>
    </row>
    <row r="83" spans="2:4" x14ac:dyDescent="0.2">
      <c r="B83" s="57">
        <v>67</v>
      </c>
      <c r="C83" s="11"/>
      <c r="D83" s="16"/>
    </row>
    <row r="84" spans="2:4" x14ac:dyDescent="0.2">
      <c r="B84" s="57">
        <v>68</v>
      </c>
      <c r="C84" s="11"/>
      <c r="D84" s="16"/>
    </row>
    <row r="85" spans="2:4" x14ac:dyDescent="0.2">
      <c r="B85" s="57">
        <v>69</v>
      </c>
      <c r="C85" s="11"/>
      <c r="D85" s="16"/>
    </row>
    <row r="86" spans="2:4" x14ac:dyDescent="0.2">
      <c r="B86" s="57">
        <v>70</v>
      </c>
      <c r="C86" s="11"/>
      <c r="D86" s="16"/>
    </row>
    <row r="87" spans="2:4" x14ac:dyDescent="0.2">
      <c r="B87" s="57">
        <v>71</v>
      </c>
      <c r="C87" s="11"/>
      <c r="D87" s="16"/>
    </row>
    <row r="88" spans="2:4" x14ac:dyDescent="0.2">
      <c r="B88" s="57">
        <v>72</v>
      </c>
      <c r="C88" s="11"/>
      <c r="D88" s="16"/>
    </row>
    <row r="89" spans="2:4" x14ac:dyDescent="0.2">
      <c r="B89" s="57">
        <v>73</v>
      </c>
      <c r="C89" s="11"/>
      <c r="D89" s="16"/>
    </row>
    <row r="90" spans="2:4" x14ac:dyDescent="0.2">
      <c r="B90" s="57">
        <v>74</v>
      </c>
      <c r="C90" s="11"/>
      <c r="D90" s="16"/>
    </row>
    <row r="91" spans="2:4" x14ac:dyDescent="0.2">
      <c r="B91" s="57">
        <v>75</v>
      </c>
      <c r="C91" s="11"/>
      <c r="D91" s="16"/>
    </row>
    <row r="92" spans="2:4" x14ac:dyDescent="0.2">
      <c r="B92" s="57">
        <v>76</v>
      </c>
      <c r="C92" s="11"/>
      <c r="D92" s="16"/>
    </row>
    <row r="93" spans="2:4" x14ac:dyDescent="0.2">
      <c r="B93" s="57">
        <v>77</v>
      </c>
      <c r="C93" s="11"/>
      <c r="D93" s="16"/>
    </row>
    <row r="94" spans="2:4" x14ac:dyDescent="0.2">
      <c r="B94" s="57">
        <v>78</v>
      </c>
      <c r="C94" s="11"/>
      <c r="D94" s="16"/>
    </row>
    <row r="95" spans="2:4" x14ac:dyDescent="0.2">
      <c r="B95" s="57">
        <v>79</v>
      </c>
      <c r="C95" s="11"/>
      <c r="D95" s="16"/>
    </row>
    <row r="96" spans="2:4" x14ac:dyDescent="0.2">
      <c r="B96" s="57">
        <v>80</v>
      </c>
      <c r="C96" s="11"/>
      <c r="D96" s="16"/>
    </row>
    <row r="97" spans="2:4" x14ac:dyDescent="0.2">
      <c r="B97" s="57">
        <v>81</v>
      </c>
      <c r="C97" s="11"/>
      <c r="D97" s="16"/>
    </row>
    <row r="98" spans="2:4" x14ac:dyDescent="0.2">
      <c r="B98" s="57">
        <v>82</v>
      </c>
      <c r="C98" s="11"/>
      <c r="D98" s="16"/>
    </row>
    <row r="99" spans="2:4" x14ac:dyDescent="0.2">
      <c r="B99" s="57">
        <v>83</v>
      </c>
      <c r="C99" s="11"/>
      <c r="D99" s="16"/>
    </row>
    <row r="100" spans="2:4" x14ac:dyDescent="0.2">
      <c r="B100" s="57">
        <v>84</v>
      </c>
      <c r="C100" s="11"/>
      <c r="D100" s="16"/>
    </row>
    <row r="101" spans="2:4" x14ac:dyDescent="0.2">
      <c r="B101" s="57">
        <v>85</v>
      </c>
      <c r="C101" s="11"/>
      <c r="D101" s="16"/>
    </row>
    <row r="102" spans="2:4" x14ac:dyDescent="0.2">
      <c r="B102" s="57">
        <v>86</v>
      </c>
      <c r="C102" s="11"/>
      <c r="D102" s="16"/>
    </row>
    <row r="103" spans="2:4" x14ac:dyDescent="0.2">
      <c r="B103" s="57">
        <v>87</v>
      </c>
      <c r="C103" s="11"/>
      <c r="D103" s="16"/>
    </row>
    <row r="104" spans="2:4" x14ac:dyDescent="0.2">
      <c r="B104" s="57">
        <v>88</v>
      </c>
      <c r="C104" s="11"/>
      <c r="D104" s="16"/>
    </row>
    <row r="105" spans="2:4" x14ac:dyDescent="0.2">
      <c r="B105" s="57">
        <v>89</v>
      </c>
      <c r="C105" s="11"/>
      <c r="D105" s="16"/>
    </row>
    <row r="106" spans="2:4" x14ac:dyDescent="0.2">
      <c r="B106" s="57">
        <v>90</v>
      </c>
      <c r="C106" s="11"/>
      <c r="D106" s="16"/>
    </row>
    <row r="107" spans="2:4" x14ac:dyDescent="0.2">
      <c r="B107" s="57">
        <v>91</v>
      </c>
      <c r="C107" s="11"/>
      <c r="D107" s="16"/>
    </row>
    <row r="108" spans="2:4" x14ac:dyDescent="0.2">
      <c r="B108" s="57">
        <v>92</v>
      </c>
      <c r="C108" s="11"/>
      <c r="D108" s="16"/>
    </row>
    <row r="109" spans="2:4" x14ac:dyDescent="0.2">
      <c r="B109" s="57">
        <v>93</v>
      </c>
      <c r="C109" s="11"/>
      <c r="D109" s="16"/>
    </row>
    <row r="110" spans="2:4" x14ac:dyDescent="0.2">
      <c r="B110" s="57">
        <v>94</v>
      </c>
      <c r="C110" s="11"/>
      <c r="D110" s="16"/>
    </row>
    <row r="111" spans="2:4" x14ac:dyDescent="0.2">
      <c r="B111" s="57">
        <v>95</v>
      </c>
      <c r="C111" s="11"/>
      <c r="D111" s="16"/>
    </row>
    <row r="112" spans="2:4" x14ac:dyDescent="0.2">
      <c r="B112" s="57">
        <v>96</v>
      </c>
      <c r="C112" s="11"/>
      <c r="D112" s="16"/>
    </row>
    <row r="113" spans="1:4" x14ac:dyDescent="0.2">
      <c r="B113" s="57">
        <v>97</v>
      </c>
      <c r="C113" s="11"/>
      <c r="D113" s="16"/>
    </row>
    <row r="114" spans="1:4" x14ac:dyDescent="0.2">
      <c r="B114" s="57">
        <v>98</v>
      </c>
      <c r="C114" s="11"/>
      <c r="D114" s="16"/>
    </row>
    <row r="115" spans="1:4" x14ac:dyDescent="0.2">
      <c r="B115" s="57">
        <v>99</v>
      </c>
      <c r="C115" s="11"/>
    </row>
    <row r="116" spans="1:4" ht="13.5" thickBot="1" x14ac:dyDescent="0.25">
      <c r="B116" s="21">
        <v>100</v>
      </c>
      <c r="C116" s="15"/>
    </row>
    <row r="124" spans="1:4" x14ac:dyDescent="0.2">
      <c r="A124" s="16" t="s">
        <v>40</v>
      </c>
      <c r="C124" s="27" t="s">
        <v>41</v>
      </c>
    </row>
    <row r="125" spans="1:4" x14ac:dyDescent="0.2">
      <c r="A125" s="6" t="s">
        <v>42</v>
      </c>
    </row>
    <row r="127" spans="1:4" x14ac:dyDescent="0.2">
      <c r="A127" s="58" t="s">
        <v>76</v>
      </c>
      <c r="B127" s="16"/>
      <c r="C127" s="16"/>
      <c r="D127" s="16"/>
    </row>
    <row r="128" spans="1:4" x14ac:dyDescent="0.2">
      <c r="A128" s="6"/>
      <c r="B128" s="16"/>
      <c r="C128" s="16"/>
      <c r="D128" s="16"/>
    </row>
    <row r="129" spans="1:4" x14ac:dyDescent="0.2">
      <c r="A129" s="16"/>
      <c r="B129" s="16"/>
      <c r="C129" s="16"/>
      <c r="D129" s="16"/>
    </row>
    <row r="130" spans="1:4" ht="13.5" thickBot="1" x14ac:dyDescent="0.25">
      <c r="A130" s="16"/>
      <c r="B130" s="16"/>
      <c r="C130" s="16"/>
      <c r="D130" s="16"/>
    </row>
    <row r="131" spans="1:4" x14ac:dyDescent="0.2">
      <c r="A131" s="59" t="s">
        <v>77</v>
      </c>
      <c r="B131" s="60"/>
      <c r="C131" s="60"/>
      <c r="D131" s="9">
        <v>2.5</v>
      </c>
    </row>
    <row r="132" spans="1:4" x14ac:dyDescent="0.2">
      <c r="A132" s="56"/>
      <c r="C132" s="25" t="s">
        <v>35</v>
      </c>
      <c r="D132" s="11">
        <v>3</v>
      </c>
    </row>
    <row r="133" spans="1:4" ht="13.5" thickBot="1" x14ac:dyDescent="0.25">
      <c r="A133" s="87"/>
      <c r="B133" s="88"/>
      <c r="C133" s="97" t="s">
        <v>49</v>
      </c>
      <c r="D133" s="15">
        <v>0.1</v>
      </c>
    </row>
    <row r="134" spans="1:4" ht="13.5" thickBot="1" x14ac:dyDescent="0.25"/>
    <row r="135" spans="1:4" x14ac:dyDescent="0.2">
      <c r="C135" s="98" t="s">
        <v>50</v>
      </c>
      <c r="D135" s="34">
        <f>D131+D132*SQRT(D131)</f>
        <v>7.2434164902525691</v>
      </c>
    </row>
    <row r="136" spans="1:4" ht="13.5" thickBot="1" x14ac:dyDescent="0.25">
      <c r="A136" s="51"/>
      <c r="B136" s="26"/>
      <c r="C136" s="99" t="s">
        <v>51</v>
      </c>
      <c r="D136" s="36">
        <f>MAX(D131-D132*SQRT(D131),0)</f>
        <v>0</v>
      </c>
    </row>
    <row r="137" spans="1:4" x14ac:dyDescent="0.2">
      <c r="C137" s="51"/>
      <c r="D137" s="26"/>
    </row>
    <row r="138" spans="1:4" ht="13.5" thickBot="1" x14ac:dyDescent="0.25">
      <c r="A138" s="16" t="s">
        <v>52</v>
      </c>
      <c r="C138" s="16"/>
      <c r="D138" s="16"/>
    </row>
    <row r="139" spans="1:4" ht="13.5" thickBot="1" x14ac:dyDescent="0.25">
      <c r="B139" s="51"/>
      <c r="C139" s="33" t="s">
        <v>78</v>
      </c>
      <c r="D139" s="16"/>
    </row>
    <row r="140" spans="1:4" ht="13.5" thickBot="1" x14ac:dyDescent="0.25">
      <c r="B140" s="33" t="s">
        <v>54</v>
      </c>
      <c r="C140" s="33">
        <f>IF(COUNT(C143:C240)=0,"",AVERAGE(C143:C240))</f>
        <v>2.5</v>
      </c>
      <c r="D140" s="16"/>
    </row>
    <row r="141" spans="1:4" ht="13.5" thickBot="1" x14ac:dyDescent="0.25">
      <c r="B141" s="54"/>
      <c r="C141" s="26"/>
      <c r="D141" s="16"/>
    </row>
    <row r="142" spans="1:4" ht="13.5" thickBot="1" x14ac:dyDescent="0.25">
      <c r="B142" s="33" t="s">
        <v>55</v>
      </c>
      <c r="C142" s="33" t="s">
        <v>78</v>
      </c>
      <c r="D142" s="16"/>
    </row>
    <row r="143" spans="1:4" x14ac:dyDescent="0.2">
      <c r="B143" s="34">
        <v>1</v>
      </c>
      <c r="C143" s="9">
        <v>3</v>
      </c>
      <c r="D143" s="16"/>
    </row>
    <row r="144" spans="1:4" x14ac:dyDescent="0.2">
      <c r="B144" s="68">
        <v>2</v>
      </c>
      <c r="C144" s="11">
        <v>2</v>
      </c>
      <c r="D144" s="16"/>
    </row>
    <row r="145" spans="2:4" x14ac:dyDescent="0.2">
      <c r="B145" s="68">
        <v>3</v>
      </c>
      <c r="C145" s="11">
        <v>4</v>
      </c>
      <c r="D145" s="16"/>
    </row>
    <row r="146" spans="2:4" x14ac:dyDescent="0.2">
      <c r="B146" s="68">
        <v>4</v>
      </c>
      <c r="C146" s="11">
        <v>5</v>
      </c>
      <c r="D146" s="16"/>
    </row>
    <row r="147" spans="2:4" x14ac:dyDescent="0.2">
      <c r="B147" s="68">
        <v>5</v>
      </c>
      <c r="C147" s="11">
        <v>1</v>
      </c>
      <c r="D147" s="16"/>
    </row>
    <row r="148" spans="2:4" x14ac:dyDescent="0.2">
      <c r="B148" s="68">
        <v>6</v>
      </c>
      <c r="C148" s="11">
        <v>2</v>
      </c>
      <c r="D148" s="16"/>
    </row>
    <row r="149" spans="2:4" x14ac:dyDescent="0.2">
      <c r="B149" s="68">
        <v>7</v>
      </c>
      <c r="C149" s="11">
        <v>4</v>
      </c>
      <c r="D149" s="16"/>
    </row>
    <row r="150" spans="2:4" x14ac:dyDescent="0.2">
      <c r="B150" s="68">
        <v>8</v>
      </c>
      <c r="C150" s="11">
        <v>1</v>
      </c>
      <c r="D150" s="16"/>
    </row>
    <row r="151" spans="2:4" x14ac:dyDescent="0.2">
      <c r="B151" s="68">
        <v>9</v>
      </c>
      <c r="C151" s="11">
        <v>2</v>
      </c>
      <c r="D151" s="16"/>
    </row>
    <row r="152" spans="2:4" x14ac:dyDescent="0.2">
      <c r="B152" s="68">
        <v>10</v>
      </c>
      <c r="C152" s="11">
        <v>1</v>
      </c>
      <c r="D152" s="16"/>
    </row>
    <row r="153" spans="2:4" x14ac:dyDescent="0.2">
      <c r="B153" s="68">
        <v>11</v>
      </c>
      <c r="C153" s="11">
        <v>3</v>
      </c>
      <c r="D153" s="16"/>
    </row>
    <row r="154" spans="2:4" x14ac:dyDescent="0.2">
      <c r="B154" s="68">
        <v>12</v>
      </c>
      <c r="C154" s="11">
        <v>4</v>
      </c>
      <c r="D154" s="16"/>
    </row>
    <row r="155" spans="2:4" x14ac:dyDescent="0.2">
      <c r="B155" s="68">
        <v>13</v>
      </c>
      <c r="C155" s="11">
        <v>2</v>
      </c>
      <c r="D155" s="16"/>
    </row>
    <row r="156" spans="2:4" x14ac:dyDescent="0.2">
      <c r="B156" s="68">
        <v>14</v>
      </c>
      <c r="C156" s="11">
        <v>4</v>
      </c>
      <c r="D156" s="16"/>
    </row>
    <row r="157" spans="2:4" x14ac:dyDescent="0.2">
      <c r="B157" s="68">
        <v>15</v>
      </c>
      <c r="C157" s="11">
        <v>2</v>
      </c>
      <c r="D157" s="16"/>
    </row>
    <row r="158" spans="2:4" x14ac:dyDescent="0.2">
      <c r="B158" s="68">
        <v>16</v>
      </c>
      <c r="C158" s="11">
        <v>1</v>
      </c>
      <c r="D158" s="16"/>
    </row>
    <row r="159" spans="2:4" x14ac:dyDescent="0.2">
      <c r="B159" s="68">
        <v>17</v>
      </c>
      <c r="C159" s="11">
        <v>3</v>
      </c>
      <c r="D159" s="16"/>
    </row>
    <row r="160" spans="2:4" x14ac:dyDescent="0.2">
      <c r="B160" s="68">
        <v>18</v>
      </c>
      <c r="C160" s="11">
        <v>1</v>
      </c>
      <c r="D160" s="16"/>
    </row>
  </sheetData>
  <sheetProtection algorithmName="SHA-512" hashValue="eFRbsu+GkjZ9YL/D475HXkUTfVscO+EFrXVBwj4ETD37OG8LoBrsH/MT9AyIowDjnTlIU9QqOZLrErYjten+AQ==" saltValue="RkODc8Z07lImZIRfU7aVxg==" spinCount="100000" sheet="1" scenarios="1" formatCells="0" formatColumns="0" formatRows="0"/>
  <phoneticPr fontId="12" type="noConversion"/>
  <hyperlinks>
    <hyperlink ref="A2" location="'Chapter 10'!A1" display="&lt;Back" xr:uid="{00000000-0004-0000-0700-000000000000}"/>
    <hyperlink ref="A125" location="Top" display="^Top" xr:uid="{00000000-0004-0000-0700-000001000000}"/>
    <hyperlink ref="B1" location="Basic" display="Basic" xr:uid="{00000000-0004-0000-0700-000002000000}"/>
  </hyperlinks>
  <pageMargins left="0.75" right="0.75" top="1" bottom="1" header="0.5" footer="0.5"/>
  <pageSetup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146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47625</xdr:rowOff>
              </from>
              <to>
                <xdr:col>3</xdr:col>
                <xdr:colOff>552450</xdr:colOff>
                <xdr:row>1</xdr:row>
                <xdr:rowOff>133350</xdr:rowOff>
              </to>
            </anchor>
          </controlPr>
        </control>
      </mc:Choice>
      <mc:Fallback>
        <control shapeId="6146" r:id="rId4" name="CommandButton1"/>
      </mc:Fallback>
    </mc:AlternateContent>
    <mc:AlternateContent xmlns:mc="http://schemas.openxmlformats.org/markup-compatibility/2006">
      <mc:Choice Requires="x14">
        <control shapeId="6145" r:id="rId6" name="SpinButton1">
          <controlPr defaultSize="0" autoLine="0" r:id="rId7">
            <anchor moveWithCells="1">
              <from>
                <xdr:col>4</xdr:col>
                <xdr:colOff>19050</xdr:colOff>
                <xdr:row>5</xdr:row>
                <xdr:rowOff>9525</xdr:rowOff>
              </from>
              <to>
                <xdr:col>4</xdr:col>
                <xdr:colOff>171450</xdr:colOff>
                <xdr:row>7</xdr:row>
                <xdr:rowOff>0</xdr:rowOff>
              </to>
            </anchor>
          </controlPr>
        </control>
      </mc:Choice>
      <mc:Fallback>
        <control shapeId="6145" r:id="rId6" name="Spin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0"/>
  <dimension ref="A1:M115"/>
  <sheetViews>
    <sheetView workbookViewId="0"/>
  </sheetViews>
  <sheetFormatPr defaultColWidth="9.140625" defaultRowHeight="12.75" x14ac:dyDescent="0.2"/>
  <cols>
    <col min="1" max="4" width="12.7109375" style="5" customWidth="1"/>
    <col min="5" max="6" width="12.7109375" style="5" hidden="1" customWidth="1"/>
    <col min="7" max="7" width="12.7109375" style="5" customWidth="1"/>
    <col min="8" max="13" width="9.28515625" style="5" customWidth="1"/>
    <col min="14" max="14" width="9.7109375" style="5" customWidth="1"/>
    <col min="15" max="16384" width="9.140625" style="5"/>
  </cols>
  <sheetData>
    <row r="1" spans="1:11" x14ac:dyDescent="0.2">
      <c r="A1" s="37" t="s">
        <v>14</v>
      </c>
      <c r="B1" s="16"/>
      <c r="C1" s="16"/>
      <c r="D1" s="16"/>
      <c r="E1" s="16"/>
      <c r="F1" s="16"/>
      <c r="G1" s="16"/>
    </row>
    <row r="2" spans="1:11" ht="13.5" thickBot="1" x14ac:dyDescent="0.25">
      <c r="A2" s="6" t="s">
        <v>30</v>
      </c>
      <c r="B2" s="16"/>
      <c r="C2" s="16"/>
      <c r="D2" s="16"/>
      <c r="E2" s="16"/>
      <c r="F2" s="16"/>
      <c r="G2" s="16"/>
    </row>
    <row r="3" spans="1:11" x14ac:dyDescent="0.2">
      <c r="A3" s="100"/>
      <c r="B3" s="101" t="s">
        <v>79</v>
      </c>
      <c r="C3" s="9">
        <v>20</v>
      </c>
      <c r="D3" s="16"/>
      <c r="E3" s="16"/>
      <c r="F3" s="16"/>
      <c r="G3" s="16"/>
    </row>
    <row r="4" spans="1:11" ht="13.5" thickBot="1" x14ac:dyDescent="0.25">
      <c r="A4" s="102"/>
      <c r="B4" s="73" t="s">
        <v>80</v>
      </c>
      <c r="C4" s="15">
        <f>B13</f>
        <v>11</v>
      </c>
      <c r="D4" s="16"/>
      <c r="E4" s="16"/>
      <c r="F4" s="16"/>
      <c r="G4" s="22"/>
      <c r="H4" s="12"/>
      <c r="I4" s="42" t="str">
        <f>"Median = "&amp;TEXT(C4,"#,##0.0000")</f>
        <v>Median = 11.0000</v>
      </c>
      <c r="J4" s="42"/>
    </row>
    <row r="5" spans="1:11" ht="13.5" thickBot="1" x14ac:dyDescent="0.25">
      <c r="A5" s="16"/>
      <c r="B5" s="16"/>
      <c r="C5" s="16"/>
      <c r="D5" s="16"/>
      <c r="E5" s="16"/>
      <c r="F5" s="16"/>
      <c r="G5" s="22"/>
      <c r="H5" s="12">
        <v>1</v>
      </c>
      <c r="I5" s="44">
        <f>C4</f>
        <v>11</v>
      </c>
      <c r="J5" s="44"/>
    </row>
    <row r="6" spans="1:11" ht="13.5" thickBot="1" x14ac:dyDescent="0.25">
      <c r="A6" s="16"/>
      <c r="B6" s="16"/>
      <c r="C6" s="103" t="s">
        <v>81</v>
      </c>
      <c r="D6" s="104" t="s">
        <v>82</v>
      </c>
      <c r="E6" s="26"/>
      <c r="F6" s="26"/>
      <c r="G6" s="105"/>
      <c r="H6" s="12">
        <v>20</v>
      </c>
      <c r="I6" s="44">
        <f>I$5</f>
        <v>11</v>
      </c>
      <c r="J6" s="44"/>
    </row>
    <row r="7" spans="1:11" x14ac:dyDescent="0.2">
      <c r="A7" s="38" t="s">
        <v>83</v>
      </c>
      <c r="B7" s="106"/>
      <c r="C7" s="19">
        <f>IF(C3&lt;=1,"",C3/2+1)</f>
        <v>11</v>
      </c>
      <c r="D7" s="75">
        <f>IF(C3&lt;=1,"",(2*C3-1)/3)</f>
        <v>13</v>
      </c>
      <c r="E7" s="26"/>
      <c r="F7" s="26"/>
      <c r="G7" s="26"/>
      <c r="J7" s="49"/>
      <c r="K7" s="49"/>
    </row>
    <row r="8" spans="1:11" x14ac:dyDescent="0.2">
      <c r="A8" s="40" t="s">
        <v>84</v>
      </c>
      <c r="B8" s="107" t="s">
        <v>46</v>
      </c>
      <c r="C8" s="57">
        <f>IF(C3&lt;=1,"",SQRT((C3-1)/4))</f>
        <v>2.179449471770337</v>
      </c>
      <c r="D8" s="108">
        <f>IF(C3&lt;=1,"",SQRT((16*C3-29)/90))</f>
        <v>1.7981471945681571</v>
      </c>
      <c r="E8" s="26"/>
      <c r="F8" s="26"/>
      <c r="G8" s="26"/>
      <c r="J8" s="49"/>
      <c r="K8" s="49"/>
    </row>
    <row r="9" spans="1:11" x14ac:dyDescent="0.2">
      <c r="A9" s="40" t="s">
        <v>85</v>
      </c>
      <c r="B9" s="71"/>
      <c r="C9" s="57">
        <f>IF(C3&lt;=1,"",SUM(E16:E115))</f>
        <v>10</v>
      </c>
      <c r="D9" s="108">
        <f>IF(C3&lt;=1,"",SUM(F16:F115))</f>
        <v>17</v>
      </c>
      <c r="E9" s="26"/>
      <c r="F9" s="26"/>
      <c r="G9" s="26"/>
      <c r="J9" s="49"/>
      <c r="K9" s="49"/>
    </row>
    <row r="10" spans="1:11" x14ac:dyDescent="0.2">
      <c r="A10" s="109"/>
      <c r="B10" s="110" t="s">
        <v>86</v>
      </c>
      <c r="C10" s="57">
        <f>IF(C3&lt;=1,"",(C9-C7)/C8)</f>
        <v>-0.45883146774112349</v>
      </c>
      <c r="D10" s="108">
        <f>IF(C3&lt;=1,"",(D9-D7)/D8)</f>
        <v>2.2245119932801942</v>
      </c>
      <c r="E10" s="26"/>
      <c r="F10" s="26"/>
      <c r="G10" s="26"/>
      <c r="J10" s="49"/>
      <c r="K10" s="49"/>
    </row>
    <row r="11" spans="1:11" ht="13.5" thickBot="1" x14ac:dyDescent="0.25">
      <c r="A11" s="111"/>
      <c r="B11" s="73" t="s">
        <v>87</v>
      </c>
      <c r="C11" s="21">
        <f>IF(C3&lt;=1,"",1-2*NORMSDIST(-ABS(C10)))</f>
        <v>0.35364480446050994</v>
      </c>
      <c r="D11" s="112">
        <f>IF(C3&lt;=1,"",1-2*NORMSDIST(-ABS(D10)))</f>
        <v>0.97388598350280187</v>
      </c>
      <c r="E11" s="26"/>
      <c r="F11" s="26"/>
      <c r="G11" s="26"/>
      <c r="J11" s="49"/>
      <c r="K11" s="49"/>
    </row>
    <row r="12" spans="1:11" ht="13.5" thickBot="1" x14ac:dyDescent="0.25">
      <c r="A12" s="16"/>
      <c r="B12" s="16"/>
      <c r="C12" s="16"/>
      <c r="D12" s="16"/>
      <c r="E12" s="16"/>
      <c r="F12" s="16"/>
      <c r="G12" s="16"/>
      <c r="J12" s="49"/>
      <c r="K12" s="49"/>
    </row>
    <row r="13" spans="1:11" ht="13.5" thickBot="1" x14ac:dyDescent="0.25">
      <c r="A13" s="76" t="s">
        <v>81</v>
      </c>
      <c r="B13" s="18">
        <f>IF(COUNT(B16:B115)=0,"",MEDIAN(B16:B115))</f>
        <v>11</v>
      </c>
      <c r="C13" s="16"/>
      <c r="D13" s="16"/>
      <c r="E13" s="16"/>
      <c r="F13" s="16"/>
      <c r="G13" s="16"/>
      <c r="J13" s="49"/>
      <c r="K13" s="49"/>
    </row>
    <row r="14" spans="1:11" ht="13.5" thickBot="1" x14ac:dyDescent="0.25">
      <c r="A14" s="54"/>
      <c r="B14" s="26"/>
      <c r="C14" s="16"/>
      <c r="D14" s="16"/>
      <c r="E14" s="16"/>
      <c r="F14" s="16"/>
      <c r="G14" s="16"/>
      <c r="J14" s="49"/>
      <c r="K14" s="49"/>
    </row>
    <row r="15" spans="1:11" ht="13.5" thickBot="1" x14ac:dyDescent="0.25">
      <c r="A15" s="76" t="s">
        <v>55</v>
      </c>
      <c r="B15" s="18" t="s">
        <v>53</v>
      </c>
      <c r="C15" s="18" t="s">
        <v>88</v>
      </c>
      <c r="D15" s="77" t="s">
        <v>82</v>
      </c>
      <c r="E15" s="26"/>
      <c r="F15" s="26"/>
      <c r="G15" s="26"/>
      <c r="J15" s="49"/>
      <c r="K15" s="49"/>
    </row>
    <row r="16" spans="1:11" x14ac:dyDescent="0.2">
      <c r="A16" s="78">
        <v>1</v>
      </c>
      <c r="B16" s="9">
        <v>10</v>
      </c>
      <c r="C16" s="19" t="str">
        <f>IF(ISNUMBER(B16),IF(B16&gt;$C$4,"A",IF(B16&lt;$C$4,"B","")),"")</f>
        <v>B</v>
      </c>
      <c r="D16" s="75"/>
      <c r="E16" s="113">
        <f t="shared" ref="E16:E79" si="0">IF(ISNUMBER(B16),IF(OR(C16&lt;&gt;C15,C16=""),1,0),"")</f>
        <v>1</v>
      </c>
      <c r="F16" s="70"/>
      <c r="G16" s="26"/>
      <c r="J16" s="49"/>
      <c r="K16" s="49"/>
    </row>
    <row r="17" spans="1:11" x14ac:dyDescent="0.2">
      <c r="A17" s="79">
        <v>2</v>
      </c>
      <c r="B17" s="11">
        <v>10.4</v>
      </c>
      <c r="C17" s="57" t="str">
        <f t="shared" ref="C17:C80" si="1">IF(ISNUMBER(B17),IF(B17&gt;$C$4,"A",IF(B17&lt;$C$4,"B",C16)),"")</f>
        <v>B</v>
      </c>
      <c r="D17" s="108" t="str">
        <f>IF(AND(ISNUMBER(B16),ISNUMBER(B17)),IF(B17&gt;B16,"U",IF(B17&lt;B16,"D","")),"")</f>
        <v>U</v>
      </c>
      <c r="E17" s="114">
        <f t="shared" si="0"/>
        <v>0</v>
      </c>
      <c r="F17" s="115">
        <f t="shared" ref="F17:F80" si="2">IF(AND(ISNUMBER(B16),ISNUMBER(B17)),IF(OR(D17&lt;&gt;D16,D17=""),1,0),"")</f>
        <v>1</v>
      </c>
      <c r="G17" s="26"/>
      <c r="J17" s="49"/>
      <c r="K17" s="49"/>
    </row>
    <row r="18" spans="1:11" x14ac:dyDescent="0.2">
      <c r="A18" s="79">
        <v>3</v>
      </c>
      <c r="B18" s="11">
        <v>10.199999999999999</v>
      </c>
      <c r="C18" s="57" t="str">
        <f t="shared" si="1"/>
        <v>B</v>
      </c>
      <c r="D18" s="108" t="str">
        <f t="shared" ref="D18:D81" si="3">IF(AND(ISNUMBER(B17),ISNUMBER(B18)),IF(B18&gt;B17,"U",IF(B18&lt;B17,"D",D17)),"")</f>
        <v>D</v>
      </c>
      <c r="E18" s="114">
        <f t="shared" si="0"/>
        <v>0</v>
      </c>
      <c r="F18" s="115">
        <f t="shared" si="2"/>
        <v>1</v>
      </c>
      <c r="G18" s="26"/>
      <c r="J18" s="49"/>
      <c r="K18" s="49"/>
    </row>
    <row r="19" spans="1:11" x14ac:dyDescent="0.2">
      <c r="A19" s="79">
        <v>4</v>
      </c>
      <c r="B19" s="11">
        <v>11.5</v>
      </c>
      <c r="C19" s="57" t="str">
        <f t="shared" si="1"/>
        <v>A</v>
      </c>
      <c r="D19" s="108" t="str">
        <f t="shared" si="3"/>
        <v>U</v>
      </c>
      <c r="E19" s="114">
        <f t="shared" si="0"/>
        <v>1</v>
      </c>
      <c r="F19" s="115">
        <f t="shared" si="2"/>
        <v>1</v>
      </c>
      <c r="G19" s="26"/>
      <c r="J19" s="49"/>
      <c r="K19" s="49"/>
    </row>
    <row r="20" spans="1:11" x14ac:dyDescent="0.2">
      <c r="A20" s="79">
        <v>5</v>
      </c>
      <c r="B20" s="11">
        <v>10.8</v>
      </c>
      <c r="C20" s="57" t="str">
        <f t="shared" si="1"/>
        <v>B</v>
      </c>
      <c r="D20" s="108" t="str">
        <f t="shared" si="3"/>
        <v>D</v>
      </c>
      <c r="E20" s="114">
        <f t="shared" si="0"/>
        <v>1</v>
      </c>
      <c r="F20" s="115">
        <f t="shared" si="2"/>
        <v>1</v>
      </c>
      <c r="G20" s="26"/>
      <c r="J20" s="49"/>
      <c r="K20" s="49"/>
    </row>
    <row r="21" spans="1:11" x14ac:dyDescent="0.2">
      <c r="A21" s="79">
        <v>6</v>
      </c>
      <c r="B21" s="11">
        <v>11.6</v>
      </c>
      <c r="C21" s="57" t="str">
        <f t="shared" si="1"/>
        <v>A</v>
      </c>
      <c r="D21" s="108" t="str">
        <f t="shared" si="3"/>
        <v>U</v>
      </c>
      <c r="E21" s="114">
        <f t="shared" si="0"/>
        <v>1</v>
      </c>
      <c r="F21" s="115">
        <f t="shared" si="2"/>
        <v>1</v>
      </c>
      <c r="G21" s="26"/>
      <c r="J21" s="49"/>
      <c r="K21" s="49"/>
    </row>
    <row r="22" spans="1:11" x14ac:dyDescent="0.2">
      <c r="A22" s="79">
        <v>7</v>
      </c>
      <c r="B22" s="11">
        <v>11.1</v>
      </c>
      <c r="C22" s="57" t="str">
        <f t="shared" si="1"/>
        <v>A</v>
      </c>
      <c r="D22" s="108" t="str">
        <f t="shared" si="3"/>
        <v>D</v>
      </c>
      <c r="E22" s="114">
        <f t="shared" si="0"/>
        <v>0</v>
      </c>
      <c r="F22" s="115">
        <f t="shared" si="2"/>
        <v>1</v>
      </c>
      <c r="G22" s="26"/>
      <c r="J22" s="49"/>
      <c r="K22" s="49"/>
    </row>
    <row r="23" spans="1:11" x14ac:dyDescent="0.2">
      <c r="A23" s="79">
        <v>8</v>
      </c>
      <c r="B23" s="11">
        <v>11.2</v>
      </c>
      <c r="C23" s="57" t="str">
        <f t="shared" si="1"/>
        <v>A</v>
      </c>
      <c r="D23" s="108" t="str">
        <f t="shared" si="3"/>
        <v>U</v>
      </c>
      <c r="E23" s="114">
        <f t="shared" si="0"/>
        <v>0</v>
      </c>
      <c r="F23" s="115">
        <f t="shared" si="2"/>
        <v>1</v>
      </c>
      <c r="G23" s="26"/>
      <c r="J23" s="49"/>
      <c r="K23" s="49"/>
    </row>
    <row r="24" spans="1:11" x14ac:dyDescent="0.2">
      <c r="A24" s="79">
        <v>9</v>
      </c>
      <c r="B24" s="11">
        <v>10.6</v>
      </c>
      <c r="C24" s="57" t="str">
        <f t="shared" si="1"/>
        <v>B</v>
      </c>
      <c r="D24" s="108" t="str">
        <f t="shared" si="3"/>
        <v>D</v>
      </c>
      <c r="E24" s="114">
        <f t="shared" si="0"/>
        <v>1</v>
      </c>
      <c r="F24" s="115">
        <f t="shared" si="2"/>
        <v>1</v>
      </c>
      <c r="G24" s="26"/>
      <c r="J24" s="49"/>
      <c r="K24" s="49"/>
    </row>
    <row r="25" spans="1:11" x14ac:dyDescent="0.2">
      <c r="A25" s="79">
        <v>10</v>
      </c>
      <c r="B25" s="11">
        <v>10.9</v>
      </c>
      <c r="C25" s="57" t="str">
        <f t="shared" si="1"/>
        <v>B</v>
      </c>
      <c r="D25" s="108" t="str">
        <f t="shared" si="3"/>
        <v>U</v>
      </c>
      <c r="E25" s="114">
        <f t="shared" si="0"/>
        <v>0</v>
      </c>
      <c r="F25" s="115">
        <f t="shared" si="2"/>
        <v>1</v>
      </c>
      <c r="G25" s="23" t="s">
        <v>56</v>
      </c>
      <c r="H25" s="5" t="s">
        <v>57</v>
      </c>
      <c r="J25" s="49"/>
      <c r="K25" s="49"/>
    </row>
    <row r="26" spans="1:11" x14ac:dyDescent="0.2">
      <c r="A26" s="79">
        <v>11</v>
      </c>
      <c r="B26" s="11">
        <v>10.7</v>
      </c>
      <c r="C26" s="57" t="str">
        <f t="shared" si="1"/>
        <v>B</v>
      </c>
      <c r="D26" s="108" t="str">
        <f t="shared" si="3"/>
        <v>D</v>
      </c>
      <c r="E26" s="114">
        <f t="shared" si="0"/>
        <v>0</v>
      </c>
      <c r="F26" s="115">
        <f t="shared" si="2"/>
        <v>1</v>
      </c>
      <c r="H26" s="5" t="s">
        <v>58</v>
      </c>
      <c r="J26" s="49"/>
      <c r="K26" s="49"/>
    </row>
    <row r="27" spans="1:11" x14ac:dyDescent="0.2">
      <c r="A27" s="79">
        <v>12</v>
      </c>
      <c r="B27" s="11">
        <v>11.3</v>
      </c>
      <c r="C27" s="57" t="str">
        <f t="shared" si="1"/>
        <v>A</v>
      </c>
      <c r="D27" s="108" t="str">
        <f t="shared" si="3"/>
        <v>U</v>
      </c>
      <c r="E27" s="114">
        <f t="shared" si="0"/>
        <v>1</v>
      </c>
      <c r="F27" s="115">
        <f t="shared" si="2"/>
        <v>1</v>
      </c>
      <c r="H27" s="5" t="s">
        <v>59</v>
      </c>
      <c r="J27" s="49"/>
      <c r="K27" s="49"/>
    </row>
    <row r="28" spans="1:11" x14ac:dyDescent="0.2">
      <c r="A28" s="79">
        <v>13</v>
      </c>
      <c r="B28" s="11">
        <v>10.8</v>
      </c>
      <c r="C28" s="57" t="str">
        <f t="shared" si="1"/>
        <v>B</v>
      </c>
      <c r="D28" s="108" t="str">
        <f t="shared" si="3"/>
        <v>D</v>
      </c>
      <c r="E28" s="114">
        <f t="shared" si="0"/>
        <v>1</v>
      </c>
      <c r="F28" s="115">
        <f t="shared" si="2"/>
        <v>1</v>
      </c>
      <c r="G28" s="26"/>
    </row>
    <row r="29" spans="1:11" x14ac:dyDescent="0.2">
      <c r="A29" s="79">
        <v>14</v>
      </c>
      <c r="B29" s="11">
        <v>11.8</v>
      </c>
      <c r="C29" s="57" t="str">
        <f t="shared" si="1"/>
        <v>A</v>
      </c>
      <c r="D29" s="108" t="str">
        <f t="shared" si="3"/>
        <v>U</v>
      </c>
      <c r="E29" s="114">
        <f t="shared" si="0"/>
        <v>1</v>
      </c>
      <c r="F29" s="115">
        <f t="shared" si="2"/>
        <v>1</v>
      </c>
      <c r="G29" s="26"/>
    </row>
    <row r="30" spans="1:11" x14ac:dyDescent="0.2">
      <c r="A30" s="79">
        <v>15</v>
      </c>
      <c r="B30" s="11">
        <v>11.2</v>
      </c>
      <c r="C30" s="57" t="str">
        <f t="shared" si="1"/>
        <v>A</v>
      </c>
      <c r="D30" s="108" t="str">
        <f t="shared" si="3"/>
        <v>D</v>
      </c>
      <c r="E30" s="114">
        <f t="shared" si="0"/>
        <v>0</v>
      </c>
      <c r="F30" s="115">
        <f t="shared" si="2"/>
        <v>1</v>
      </c>
      <c r="G30" s="26"/>
    </row>
    <row r="31" spans="1:11" x14ac:dyDescent="0.2">
      <c r="A31" s="79">
        <v>16</v>
      </c>
      <c r="B31" s="11">
        <v>11.6</v>
      </c>
      <c r="C31" s="57" t="str">
        <f t="shared" si="1"/>
        <v>A</v>
      </c>
      <c r="D31" s="108" t="str">
        <f t="shared" si="3"/>
        <v>U</v>
      </c>
      <c r="E31" s="114">
        <f t="shared" si="0"/>
        <v>0</v>
      </c>
      <c r="F31" s="115">
        <f t="shared" si="2"/>
        <v>1</v>
      </c>
      <c r="G31" s="26"/>
    </row>
    <row r="32" spans="1:11" x14ac:dyDescent="0.2">
      <c r="A32" s="79">
        <v>17</v>
      </c>
      <c r="B32" s="11">
        <v>11.2</v>
      </c>
      <c r="C32" s="57" t="str">
        <f t="shared" si="1"/>
        <v>A</v>
      </c>
      <c r="D32" s="108" t="str">
        <f t="shared" si="3"/>
        <v>D</v>
      </c>
      <c r="E32" s="114">
        <f t="shared" si="0"/>
        <v>0</v>
      </c>
      <c r="F32" s="115">
        <f t="shared" si="2"/>
        <v>1</v>
      </c>
      <c r="G32" s="26"/>
    </row>
    <row r="33" spans="1:7" x14ac:dyDescent="0.2">
      <c r="A33" s="79">
        <v>18</v>
      </c>
      <c r="B33" s="11">
        <v>10.6</v>
      </c>
      <c r="C33" s="57" t="str">
        <f t="shared" si="1"/>
        <v>B</v>
      </c>
      <c r="D33" s="108" t="str">
        <f t="shared" si="3"/>
        <v>D</v>
      </c>
      <c r="E33" s="114">
        <f t="shared" si="0"/>
        <v>1</v>
      </c>
      <c r="F33" s="115">
        <f t="shared" si="2"/>
        <v>0</v>
      </c>
      <c r="G33" s="26"/>
    </row>
    <row r="34" spans="1:7" x14ac:dyDescent="0.2">
      <c r="A34" s="79">
        <v>19</v>
      </c>
      <c r="B34" s="11">
        <v>10.7</v>
      </c>
      <c r="C34" s="57" t="str">
        <f t="shared" si="1"/>
        <v>B</v>
      </c>
      <c r="D34" s="108" t="str">
        <f t="shared" si="3"/>
        <v>U</v>
      </c>
      <c r="E34" s="114">
        <f t="shared" si="0"/>
        <v>0</v>
      </c>
      <c r="F34" s="115">
        <f t="shared" si="2"/>
        <v>1</v>
      </c>
      <c r="G34" s="26"/>
    </row>
    <row r="35" spans="1:7" x14ac:dyDescent="0.2">
      <c r="A35" s="79">
        <v>20</v>
      </c>
      <c r="B35" s="11">
        <v>11.9</v>
      </c>
      <c r="C35" s="57" t="str">
        <f t="shared" si="1"/>
        <v>A</v>
      </c>
      <c r="D35" s="108" t="str">
        <f t="shared" si="3"/>
        <v>U</v>
      </c>
      <c r="E35" s="114">
        <f t="shared" si="0"/>
        <v>1</v>
      </c>
      <c r="F35" s="115">
        <f t="shared" si="2"/>
        <v>0</v>
      </c>
      <c r="G35" s="26"/>
    </row>
    <row r="36" spans="1:7" x14ac:dyDescent="0.2">
      <c r="A36" s="79">
        <v>21</v>
      </c>
      <c r="B36" s="11"/>
      <c r="C36" s="57" t="str">
        <f t="shared" si="1"/>
        <v/>
      </c>
      <c r="D36" s="108" t="str">
        <f t="shared" si="3"/>
        <v/>
      </c>
      <c r="E36" s="114" t="str">
        <f t="shared" si="0"/>
        <v/>
      </c>
      <c r="F36" s="115" t="str">
        <f t="shared" si="2"/>
        <v/>
      </c>
      <c r="G36" s="26"/>
    </row>
    <row r="37" spans="1:7" x14ac:dyDescent="0.2">
      <c r="A37" s="79">
        <v>22</v>
      </c>
      <c r="B37" s="11"/>
      <c r="C37" s="57" t="str">
        <f t="shared" si="1"/>
        <v/>
      </c>
      <c r="D37" s="108" t="str">
        <f t="shared" si="3"/>
        <v/>
      </c>
      <c r="E37" s="114" t="str">
        <f t="shared" si="0"/>
        <v/>
      </c>
      <c r="F37" s="115" t="str">
        <f t="shared" si="2"/>
        <v/>
      </c>
      <c r="G37" s="26"/>
    </row>
    <row r="38" spans="1:7" x14ac:dyDescent="0.2">
      <c r="A38" s="79">
        <v>23</v>
      </c>
      <c r="B38" s="11"/>
      <c r="C38" s="57" t="str">
        <f t="shared" si="1"/>
        <v/>
      </c>
      <c r="D38" s="108" t="str">
        <f t="shared" si="3"/>
        <v/>
      </c>
      <c r="E38" s="114" t="str">
        <f t="shared" si="0"/>
        <v/>
      </c>
      <c r="F38" s="115" t="str">
        <f t="shared" si="2"/>
        <v/>
      </c>
      <c r="G38" s="26"/>
    </row>
    <row r="39" spans="1:7" x14ac:dyDescent="0.2">
      <c r="A39" s="79">
        <v>24</v>
      </c>
      <c r="B39" s="11"/>
      <c r="C39" s="57" t="str">
        <f t="shared" si="1"/>
        <v/>
      </c>
      <c r="D39" s="108" t="str">
        <f t="shared" si="3"/>
        <v/>
      </c>
      <c r="E39" s="114" t="str">
        <f t="shared" si="0"/>
        <v/>
      </c>
      <c r="F39" s="115" t="str">
        <f t="shared" si="2"/>
        <v/>
      </c>
      <c r="G39" s="26"/>
    </row>
    <row r="40" spans="1:7" x14ac:dyDescent="0.2">
      <c r="A40" s="79">
        <v>25</v>
      </c>
      <c r="B40" s="11"/>
      <c r="C40" s="57" t="str">
        <f t="shared" si="1"/>
        <v/>
      </c>
      <c r="D40" s="108" t="str">
        <f t="shared" si="3"/>
        <v/>
      </c>
      <c r="E40" s="114" t="str">
        <f t="shared" si="0"/>
        <v/>
      </c>
      <c r="F40" s="115" t="str">
        <f t="shared" si="2"/>
        <v/>
      </c>
      <c r="G40" s="26"/>
    </row>
    <row r="41" spans="1:7" x14ac:dyDescent="0.2">
      <c r="A41" s="79">
        <v>26</v>
      </c>
      <c r="B41" s="11"/>
      <c r="C41" s="57" t="str">
        <f t="shared" si="1"/>
        <v/>
      </c>
      <c r="D41" s="108" t="str">
        <f t="shared" si="3"/>
        <v/>
      </c>
      <c r="E41" s="114" t="str">
        <f t="shared" si="0"/>
        <v/>
      </c>
      <c r="F41" s="115" t="str">
        <f t="shared" si="2"/>
        <v/>
      </c>
      <c r="G41" s="26"/>
    </row>
    <row r="42" spans="1:7" x14ac:dyDescent="0.2">
      <c r="A42" s="79">
        <v>27</v>
      </c>
      <c r="B42" s="11"/>
      <c r="C42" s="57" t="str">
        <f t="shared" si="1"/>
        <v/>
      </c>
      <c r="D42" s="108" t="str">
        <f t="shared" si="3"/>
        <v/>
      </c>
      <c r="E42" s="114" t="str">
        <f t="shared" si="0"/>
        <v/>
      </c>
      <c r="F42" s="115" t="str">
        <f t="shared" si="2"/>
        <v/>
      </c>
      <c r="G42" s="26"/>
    </row>
    <row r="43" spans="1:7" x14ac:dyDescent="0.2">
      <c r="A43" s="79">
        <v>28</v>
      </c>
      <c r="B43" s="11"/>
      <c r="C43" s="57" t="str">
        <f t="shared" si="1"/>
        <v/>
      </c>
      <c r="D43" s="108" t="str">
        <f t="shared" si="3"/>
        <v/>
      </c>
      <c r="E43" s="114" t="str">
        <f t="shared" si="0"/>
        <v/>
      </c>
      <c r="F43" s="115" t="str">
        <f t="shared" si="2"/>
        <v/>
      </c>
      <c r="G43" s="26"/>
    </row>
    <row r="44" spans="1:7" x14ac:dyDescent="0.2">
      <c r="A44" s="79">
        <v>29</v>
      </c>
      <c r="B44" s="11"/>
      <c r="C44" s="57" t="str">
        <f t="shared" si="1"/>
        <v/>
      </c>
      <c r="D44" s="108" t="str">
        <f t="shared" si="3"/>
        <v/>
      </c>
      <c r="E44" s="114" t="str">
        <f t="shared" si="0"/>
        <v/>
      </c>
      <c r="F44" s="115" t="str">
        <f t="shared" si="2"/>
        <v/>
      </c>
      <c r="G44" s="26"/>
    </row>
    <row r="45" spans="1:7" x14ac:dyDescent="0.2">
      <c r="A45" s="79">
        <v>30</v>
      </c>
      <c r="B45" s="11"/>
      <c r="C45" s="57" t="str">
        <f t="shared" si="1"/>
        <v/>
      </c>
      <c r="D45" s="108" t="str">
        <f t="shared" si="3"/>
        <v/>
      </c>
      <c r="E45" s="114" t="str">
        <f t="shared" si="0"/>
        <v/>
      </c>
      <c r="F45" s="115" t="str">
        <f t="shared" si="2"/>
        <v/>
      </c>
      <c r="G45" s="26"/>
    </row>
    <row r="46" spans="1:7" x14ac:dyDescent="0.2">
      <c r="A46" s="79">
        <v>31</v>
      </c>
      <c r="B46" s="11"/>
      <c r="C46" s="57" t="str">
        <f t="shared" si="1"/>
        <v/>
      </c>
      <c r="D46" s="108" t="str">
        <f t="shared" si="3"/>
        <v/>
      </c>
      <c r="E46" s="114" t="str">
        <f t="shared" si="0"/>
        <v/>
      </c>
      <c r="F46" s="115" t="str">
        <f t="shared" si="2"/>
        <v/>
      </c>
      <c r="G46" s="26"/>
    </row>
    <row r="47" spans="1:7" x14ac:dyDescent="0.2">
      <c r="A47" s="79">
        <v>32</v>
      </c>
      <c r="B47" s="11"/>
      <c r="C47" s="57" t="str">
        <f t="shared" si="1"/>
        <v/>
      </c>
      <c r="D47" s="108" t="str">
        <f t="shared" si="3"/>
        <v/>
      </c>
      <c r="E47" s="114" t="str">
        <f t="shared" si="0"/>
        <v/>
      </c>
      <c r="F47" s="115" t="str">
        <f t="shared" si="2"/>
        <v/>
      </c>
      <c r="G47" s="26"/>
    </row>
    <row r="48" spans="1:7" x14ac:dyDescent="0.2">
      <c r="A48" s="79">
        <v>33</v>
      </c>
      <c r="B48" s="11"/>
      <c r="C48" s="57" t="str">
        <f t="shared" si="1"/>
        <v/>
      </c>
      <c r="D48" s="108" t="str">
        <f t="shared" si="3"/>
        <v/>
      </c>
      <c r="E48" s="114" t="str">
        <f t="shared" si="0"/>
        <v/>
      </c>
      <c r="F48" s="115" t="str">
        <f t="shared" si="2"/>
        <v/>
      </c>
      <c r="G48" s="26"/>
    </row>
    <row r="49" spans="1:13" x14ac:dyDescent="0.2">
      <c r="A49" s="79">
        <v>34</v>
      </c>
      <c r="B49" s="11"/>
      <c r="C49" s="57" t="str">
        <f t="shared" si="1"/>
        <v/>
      </c>
      <c r="D49" s="108" t="str">
        <f t="shared" si="3"/>
        <v/>
      </c>
      <c r="E49" s="114" t="str">
        <f t="shared" si="0"/>
        <v/>
      </c>
      <c r="F49" s="115" t="str">
        <f t="shared" si="2"/>
        <v/>
      </c>
      <c r="G49" s="26"/>
    </row>
    <row r="50" spans="1:13" x14ac:dyDescent="0.2">
      <c r="A50" s="79">
        <v>35</v>
      </c>
      <c r="B50" s="11"/>
      <c r="C50" s="57" t="str">
        <f t="shared" si="1"/>
        <v/>
      </c>
      <c r="D50" s="108" t="str">
        <f t="shared" si="3"/>
        <v/>
      </c>
      <c r="E50" s="114" t="str">
        <f t="shared" si="0"/>
        <v/>
      </c>
      <c r="F50" s="115" t="str">
        <f t="shared" si="2"/>
        <v/>
      </c>
      <c r="G50" s="26"/>
    </row>
    <row r="51" spans="1:13" x14ac:dyDescent="0.2">
      <c r="A51" s="79">
        <v>36</v>
      </c>
      <c r="B51" s="11"/>
      <c r="C51" s="57" t="str">
        <f t="shared" si="1"/>
        <v/>
      </c>
      <c r="D51" s="108" t="str">
        <f t="shared" si="3"/>
        <v/>
      </c>
      <c r="E51" s="114" t="str">
        <f t="shared" si="0"/>
        <v/>
      </c>
      <c r="F51" s="115" t="str">
        <f t="shared" si="2"/>
        <v/>
      </c>
      <c r="G51" s="26"/>
    </row>
    <row r="52" spans="1:13" x14ac:dyDescent="0.2">
      <c r="A52" s="79">
        <v>37</v>
      </c>
      <c r="B52" s="11"/>
      <c r="C52" s="57" t="str">
        <f t="shared" si="1"/>
        <v/>
      </c>
      <c r="D52" s="108" t="str">
        <f t="shared" si="3"/>
        <v/>
      </c>
      <c r="E52" s="114" t="str">
        <f t="shared" si="0"/>
        <v/>
      </c>
      <c r="F52" s="115" t="str">
        <f t="shared" si="2"/>
        <v/>
      </c>
      <c r="G52" s="26"/>
    </row>
    <row r="53" spans="1:13" x14ac:dyDescent="0.2">
      <c r="A53" s="79">
        <v>38</v>
      </c>
      <c r="B53" s="11"/>
      <c r="C53" s="57" t="str">
        <f t="shared" si="1"/>
        <v/>
      </c>
      <c r="D53" s="108" t="str">
        <f t="shared" si="3"/>
        <v/>
      </c>
      <c r="E53" s="114" t="str">
        <f t="shared" si="0"/>
        <v/>
      </c>
      <c r="F53" s="115" t="str">
        <f t="shared" si="2"/>
        <v/>
      </c>
      <c r="G53" s="26"/>
    </row>
    <row r="54" spans="1:13" x14ac:dyDescent="0.2">
      <c r="A54" s="79">
        <v>39</v>
      </c>
      <c r="B54" s="11"/>
      <c r="C54" s="57" t="str">
        <f t="shared" si="1"/>
        <v/>
      </c>
      <c r="D54" s="108" t="str">
        <f t="shared" si="3"/>
        <v/>
      </c>
      <c r="E54" s="114" t="str">
        <f t="shared" si="0"/>
        <v/>
      </c>
      <c r="F54" s="115" t="str">
        <f t="shared" si="2"/>
        <v/>
      </c>
      <c r="G54" s="26"/>
    </row>
    <row r="55" spans="1:13" x14ac:dyDescent="0.2">
      <c r="A55" s="79">
        <v>40</v>
      </c>
      <c r="B55" s="11"/>
      <c r="C55" s="57" t="str">
        <f t="shared" si="1"/>
        <v/>
      </c>
      <c r="D55" s="108" t="str">
        <f t="shared" si="3"/>
        <v/>
      </c>
      <c r="E55" s="114" t="str">
        <f t="shared" si="0"/>
        <v/>
      </c>
      <c r="F55" s="115" t="str">
        <f t="shared" si="2"/>
        <v/>
      </c>
      <c r="G55" s="26"/>
    </row>
    <row r="56" spans="1:13" x14ac:dyDescent="0.2">
      <c r="A56" s="79">
        <v>41</v>
      </c>
      <c r="B56" s="11"/>
      <c r="C56" s="57" t="str">
        <f t="shared" si="1"/>
        <v/>
      </c>
      <c r="D56" s="108" t="str">
        <f t="shared" si="3"/>
        <v/>
      </c>
      <c r="E56" s="114" t="str">
        <f t="shared" si="0"/>
        <v/>
      </c>
      <c r="F56" s="115" t="str">
        <f t="shared" si="2"/>
        <v/>
      </c>
      <c r="G56" s="26"/>
    </row>
    <row r="57" spans="1:13" x14ac:dyDescent="0.2">
      <c r="A57" s="79">
        <v>42</v>
      </c>
      <c r="B57" s="11"/>
      <c r="C57" s="57" t="str">
        <f t="shared" si="1"/>
        <v/>
      </c>
      <c r="D57" s="108" t="str">
        <f t="shared" si="3"/>
        <v/>
      </c>
      <c r="E57" s="114" t="str">
        <f t="shared" si="0"/>
        <v/>
      </c>
      <c r="F57" s="115" t="str">
        <f t="shared" si="2"/>
        <v/>
      </c>
      <c r="G57" s="26"/>
    </row>
    <row r="58" spans="1:13" x14ac:dyDescent="0.2">
      <c r="A58" s="79">
        <v>43</v>
      </c>
      <c r="B58" s="11"/>
      <c r="C58" s="57" t="str">
        <f t="shared" si="1"/>
        <v/>
      </c>
      <c r="D58" s="108" t="str">
        <f t="shared" si="3"/>
        <v/>
      </c>
      <c r="E58" s="114" t="str">
        <f t="shared" si="0"/>
        <v/>
      </c>
      <c r="F58" s="115" t="str">
        <f t="shared" si="2"/>
        <v/>
      </c>
      <c r="G58" s="26"/>
    </row>
    <row r="59" spans="1:13" x14ac:dyDescent="0.2">
      <c r="A59" s="79">
        <v>44</v>
      </c>
      <c r="B59" s="11"/>
      <c r="C59" s="57" t="str">
        <f t="shared" si="1"/>
        <v/>
      </c>
      <c r="D59" s="108" t="str">
        <f t="shared" si="3"/>
        <v/>
      </c>
      <c r="E59" s="114" t="str">
        <f t="shared" si="0"/>
        <v/>
      </c>
      <c r="F59" s="115" t="str">
        <f t="shared" si="2"/>
        <v/>
      </c>
      <c r="G59" s="26"/>
    </row>
    <row r="60" spans="1:13" x14ac:dyDescent="0.2">
      <c r="A60" s="79">
        <v>45</v>
      </c>
      <c r="B60" s="11"/>
      <c r="C60" s="57" t="str">
        <f t="shared" si="1"/>
        <v/>
      </c>
      <c r="D60" s="108" t="str">
        <f t="shared" si="3"/>
        <v/>
      </c>
      <c r="E60" s="114" t="str">
        <f t="shared" si="0"/>
        <v/>
      </c>
      <c r="F60" s="115" t="str">
        <f t="shared" si="2"/>
        <v/>
      </c>
      <c r="G60" s="26"/>
    </row>
    <row r="61" spans="1:13" x14ac:dyDescent="0.2">
      <c r="A61" s="79">
        <v>46</v>
      </c>
      <c r="B61" s="11"/>
      <c r="C61" s="57" t="str">
        <f t="shared" si="1"/>
        <v/>
      </c>
      <c r="D61" s="108" t="str">
        <f t="shared" si="3"/>
        <v/>
      </c>
      <c r="E61" s="114" t="str">
        <f t="shared" si="0"/>
        <v/>
      </c>
      <c r="F61" s="115" t="str">
        <f t="shared" si="2"/>
        <v/>
      </c>
      <c r="G61" s="26"/>
    </row>
    <row r="62" spans="1:13" x14ac:dyDescent="0.2">
      <c r="A62" s="79">
        <v>47</v>
      </c>
      <c r="B62" s="11"/>
      <c r="C62" s="57" t="str">
        <f t="shared" si="1"/>
        <v/>
      </c>
      <c r="D62" s="108" t="str">
        <f t="shared" si="3"/>
        <v/>
      </c>
      <c r="E62" s="114" t="str">
        <f t="shared" si="0"/>
        <v/>
      </c>
      <c r="F62" s="115" t="str">
        <f t="shared" si="2"/>
        <v/>
      </c>
      <c r="G62" s="26"/>
      <c r="L62" s="116"/>
      <c r="M62" s="116"/>
    </row>
    <row r="63" spans="1:13" x14ac:dyDescent="0.2">
      <c r="A63" s="79">
        <v>48</v>
      </c>
      <c r="B63" s="11"/>
      <c r="C63" s="57" t="str">
        <f t="shared" si="1"/>
        <v/>
      </c>
      <c r="D63" s="108" t="str">
        <f t="shared" si="3"/>
        <v/>
      </c>
      <c r="E63" s="114" t="str">
        <f t="shared" si="0"/>
        <v/>
      </c>
      <c r="F63" s="115" t="str">
        <f t="shared" si="2"/>
        <v/>
      </c>
      <c r="G63" s="26"/>
      <c r="L63" s="116"/>
      <c r="M63" s="116"/>
    </row>
    <row r="64" spans="1:13" x14ac:dyDescent="0.2">
      <c r="A64" s="79">
        <v>49</v>
      </c>
      <c r="B64" s="11"/>
      <c r="C64" s="57" t="str">
        <f t="shared" si="1"/>
        <v/>
      </c>
      <c r="D64" s="108" t="str">
        <f t="shared" si="3"/>
        <v/>
      </c>
      <c r="E64" s="114" t="str">
        <f t="shared" si="0"/>
        <v/>
      </c>
      <c r="F64" s="115" t="str">
        <f t="shared" si="2"/>
        <v/>
      </c>
      <c r="G64" s="26"/>
    </row>
    <row r="65" spans="1:7" x14ac:dyDescent="0.2">
      <c r="A65" s="79">
        <v>50</v>
      </c>
      <c r="B65" s="11"/>
      <c r="C65" s="57" t="str">
        <f t="shared" si="1"/>
        <v/>
      </c>
      <c r="D65" s="108" t="str">
        <f t="shared" si="3"/>
        <v/>
      </c>
      <c r="E65" s="114" t="str">
        <f t="shared" si="0"/>
        <v/>
      </c>
      <c r="F65" s="115" t="str">
        <f t="shared" si="2"/>
        <v/>
      </c>
      <c r="G65" s="26"/>
    </row>
    <row r="66" spans="1:7" x14ac:dyDescent="0.2">
      <c r="A66" s="79">
        <v>51</v>
      </c>
      <c r="B66" s="11"/>
      <c r="C66" s="57" t="str">
        <f t="shared" si="1"/>
        <v/>
      </c>
      <c r="D66" s="108" t="str">
        <f t="shared" si="3"/>
        <v/>
      </c>
      <c r="E66" s="114" t="str">
        <f t="shared" si="0"/>
        <v/>
      </c>
      <c r="F66" s="115" t="str">
        <f t="shared" si="2"/>
        <v/>
      </c>
      <c r="G66" s="26"/>
    </row>
    <row r="67" spans="1:7" x14ac:dyDescent="0.2">
      <c r="A67" s="79">
        <v>52</v>
      </c>
      <c r="B67" s="11"/>
      <c r="C67" s="57" t="str">
        <f t="shared" si="1"/>
        <v/>
      </c>
      <c r="D67" s="108" t="str">
        <f t="shared" si="3"/>
        <v/>
      </c>
      <c r="E67" s="114" t="str">
        <f t="shared" si="0"/>
        <v/>
      </c>
      <c r="F67" s="115" t="str">
        <f t="shared" si="2"/>
        <v/>
      </c>
      <c r="G67" s="26"/>
    </row>
    <row r="68" spans="1:7" x14ac:dyDescent="0.2">
      <c r="A68" s="79">
        <v>53</v>
      </c>
      <c r="B68" s="11"/>
      <c r="C68" s="57" t="str">
        <f t="shared" si="1"/>
        <v/>
      </c>
      <c r="D68" s="108" t="str">
        <f t="shared" si="3"/>
        <v/>
      </c>
      <c r="E68" s="114" t="str">
        <f t="shared" si="0"/>
        <v/>
      </c>
      <c r="F68" s="115" t="str">
        <f t="shared" si="2"/>
        <v/>
      </c>
      <c r="G68" s="26"/>
    </row>
    <row r="69" spans="1:7" x14ac:dyDescent="0.2">
      <c r="A69" s="79">
        <v>54</v>
      </c>
      <c r="B69" s="11"/>
      <c r="C69" s="57" t="str">
        <f t="shared" si="1"/>
        <v/>
      </c>
      <c r="D69" s="108" t="str">
        <f t="shared" si="3"/>
        <v/>
      </c>
      <c r="E69" s="114" t="str">
        <f t="shared" si="0"/>
        <v/>
      </c>
      <c r="F69" s="115" t="str">
        <f t="shared" si="2"/>
        <v/>
      </c>
      <c r="G69" s="26"/>
    </row>
    <row r="70" spans="1:7" x14ac:dyDescent="0.2">
      <c r="A70" s="79">
        <v>55</v>
      </c>
      <c r="B70" s="11"/>
      <c r="C70" s="57" t="str">
        <f t="shared" si="1"/>
        <v/>
      </c>
      <c r="D70" s="108" t="str">
        <f t="shared" si="3"/>
        <v/>
      </c>
      <c r="E70" s="114" t="str">
        <f t="shared" si="0"/>
        <v/>
      </c>
      <c r="F70" s="115" t="str">
        <f t="shared" si="2"/>
        <v/>
      </c>
      <c r="G70" s="26"/>
    </row>
    <row r="71" spans="1:7" x14ac:dyDescent="0.2">
      <c r="A71" s="79">
        <v>56</v>
      </c>
      <c r="B71" s="11"/>
      <c r="C71" s="57" t="str">
        <f t="shared" si="1"/>
        <v/>
      </c>
      <c r="D71" s="108" t="str">
        <f t="shared" si="3"/>
        <v/>
      </c>
      <c r="E71" s="114" t="str">
        <f t="shared" si="0"/>
        <v/>
      </c>
      <c r="F71" s="115" t="str">
        <f t="shared" si="2"/>
        <v/>
      </c>
      <c r="G71" s="26"/>
    </row>
    <row r="72" spans="1:7" x14ac:dyDescent="0.2">
      <c r="A72" s="79">
        <v>57</v>
      </c>
      <c r="B72" s="11"/>
      <c r="C72" s="57" t="str">
        <f t="shared" si="1"/>
        <v/>
      </c>
      <c r="D72" s="108" t="str">
        <f t="shared" si="3"/>
        <v/>
      </c>
      <c r="E72" s="114" t="str">
        <f t="shared" si="0"/>
        <v/>
      </c>
      <c r="F72" s="115" t="str">
        <f t="shared" si="2"/>
        <v/>
      </c>
      <c r="G72" s="26"/>
    </row>
    <row r="73" spans="1:7" x14ac:dyDescent="0.2">
      <c r="A73" s="79">
        <v>58</v>
      </c>
      <c r="B73" s="11"/>
      <c r="C73" s="57" t="str">
        <f t="shared" si="1"/>
        <v/>
      </c>
      <c r="D73" s="108" t="str">
        <f t="shared" si="3"/>
        <v/>
      </c>
      <c r="E73" s="114" t="str">
        <f t="shared" si="0"/>
        <v/>
      </c>
      <c r="F73" s="115" t="str">
        <f t="shared" si="2"/>
        <v/>
      </c>
      <c r="G73" s="26"/>
    </row>
    <row r="74" spans="1:7" x14ac:dyDescent="0.2">
      <c r="A74" s="79">
        <v>59</v>
      </c>
      <c r="B74" s="11"/>
      <c r="C74" s="57" t="str">
        <f t="shared" si="1"/>
        <v/>
      </c>
      <c r="D74" s="108" t="str">
        <f t="shared" si="3"/>
        <v/>
      </c>
      <c r="E74" s="114" t="str">
        <f t="shared" si="0"/>
        <v/>
      </c>
      <c r="F74" s="115" t="str">
        <f t="shared" si="2"/>
        <v/>
      </c>
      <c r="G74" s="26"/>
    </row>
    <row r="75" spans="1:7" x14ac:dyDescent="0.2">
      <c r="A75" s="79">
        <v>60</v>
      </c>
      <c r="B75" s="11"/>
      <c r="C75" s="57" t="str">
        <f t="shared" si="1"/>
        <v/>
      </c>
      <c r="D75" s="108" t="str">
        <f t="shared" si="3"/>
        <v/>
      </c>
      <c r="E75" s="114" t="str">
        <f t="shared" si="0"/>
        <v/>
      </c>
      <c r="F75" s="115" t="str">
        <f t="shared" si="2"/>
        <v/>
      </c>
      <c r="G75" s="26"/>
    </row>
    <row r="76" spans="1:7" x14ac:dyDescent="0.2">
      <c r="A76" s="79">
        <v>61</v>
      </c>
      <c r="B76" s="11"/>
      <c r="C76" s="57" t="str">
        <f t="shared" si="1"/>
        <v/>
      </c>
      <c r="D76" s="108" t="str">
        <f t="shared" si="3"/>
        <v/>
      </c>
      <c r="E76" s="114" t="str">
        <f t="shared" si="0"/>
        <v/>
      </c>
      <c r="F76" s="115" t="str">
        <f t="shared" si="2"/>
        <v/>
      </c>
      <c r="G76" s="26"/>
    </row>
    <row r="77" spans="1:7" x14ac:dyDescent="0.2">
      <c r="A77" s="79">
        <v>62</v>
      </c>
      <c r="B77" s="11"/>
      <c r="C77" s="57" t="str">
        <f t="shared" si="1"/>
        <v/>
      </c>
      <c r="D77" s="108" t="str">
        <f t="shared" si="3"/>
        <v/>
      </c>
      <c r="E77" s="114" t="str">
        <f t="shared" si="0"/>
        <v/>
      </c>
      <c r="F77" s="115" t="str">
        <f t="shared" si="2"/>
        <v/>
      </c>
      <c r="G77" s="26"/>
    </row>
    <row r="78" spans="1:7" x14ac:dyDescent="0.2">
      <c r="A78" s="79">
        <v>63</v>
      </c>
      <c r="B78" s="11"/>
      <c r="C78" s="57" t="str">
        <f t="shared" si="1"/>
        <v/>
      </c>
      <c r="D78" s="108" t="str">
        <f t="shared" si="3"/>
        <v/>
      </c>
      <c r="E78" s="114" t="str">
        <f t="shared" si="0"/>
        <v/>
      </c>
      <c r="F78" s="115" t="str">
        <f t="shared" si="2"/>
        <v/>
      </c>
      <c r="G78" s="26"/>
    </row>
    <row r="79" spans="1:7" x14ac:dyDescent="0.2">
      <c r="A79" s="79">
        <v>64</v>
      </c>
      <c r="B79" s="11"/>
      <c r="C79" s="57" t="str">
        <f t="shared" si="1"/>
        <v/>
      </c>
      <c r="D79" s="108" t="str">
        <f t="shared" si="3"/>
        <v/>
      </c>
      <c r="E79" s="114" t="str">
        <f t="shared" si="0"/>
        <v/>
      </c>
      <c r="F79" s="115" t="str">
        <f t="shared" si="2"/>
        <v/>
      </c>
      <c r="G79" s="26"/>
    </row>
    <row r="80" spans="1:7" x14ac:dyDescent="0.2">
      <c r="A80" s="79">
        <v>65</v>
      </c>
      <c r="B80" s="11"/>
      <c r="C80" s="57" t="str">
        <f t="shared" si="1"/>
        <v/>
      </c>
      <c r="D80" s="108" t="str">
        <f t="shared" si="3"/>
        <v/>
      </c>
      <c r="E80" s="114" t="str">
        <f t="shared" ref="E80:E114" si="4">IF(ISNUMBER(B80),IF(OR(C80&lt;&gt;C79,C80=""),1,0),"")</f>
        <v/>
      </c>
      <c r="F80" s="115" t="str">
        <f t="shared" si="2"/>
        <v/>
      </c>
      <c r="G80" s="26"/>
    </row>
    <row r="81" spans="1:7" x14ac:dyDescent="0.2">
      <c r="A81" s="79">
        <v>66</v>
      </c>
      <c r="B81" s="11"/>
      <c r="C81" s="57" t="str">
        <f t="shared" ref="C81:C114" si="5">IF(ISNUMBER(B81),IF(B81&gt;$C$4,"A",IF(B81&lt;$C$4,"B",C80)),"")</f>
        <v/>
      </c>
      <c r="D81" s="108" t="str">
        <f t="shared" si="3"/>
        <v/>
      </c>
      <c r="E81" s="114" t="str">
        <f t="shared" si="4"/>
        <v/>
      </c>
      <c r="F81" s="115" t="str">
        <f t="shared" ref="F81:F114" si="6">IF(AND(ISNUMBER(B80),ISNUMBER(B81)),IF(OR(D81&lt;&gt;D80,D81=""),1,0),"")</f>
        <v/>
      </c>
      <c r="G81" s="26"/>
    </row>
    <row r="82" spans="1:7" x14ac:dyDescent="0.2">
      <c r="A82" s="79">
        <v>67</v>
      </c>
      <c r="B82" s="11"/>
      <c r="C82" s="57" t="str">
        <f t="shared" si="5"/>
        <v/>
      </c>
      <c r="D82" s="108" t="str">
        <f t="shared" ref="D82:D114" si="7">IF(AND(ISNUMBER(B81),ISNUMBER(B82)),IF(B82&gt;B81,"U",IF(B82&lt;B81,"D",D81)),"")</f>
        <v/>
      </c>
      <c r="E82" s="114" t="str">
        <f t="shared" si="4"/>
        <v/>
      </c>
      <c r="F82" s="115" t="str">
        <f t="shared" si="6"/>
        <v/>
      </c>
      <c r="G82" s="26"/>
    </row>
    <row r="83" spans="1:7" x14ac:dyDescent="0.2">
      <c r="A83" s="79">
        <v>68</v>
      </c>
      <c r="B83" s="11"/>
      <c r="C83" s="57" t="str">
        <f t="shared" si="5"/>
        <v/>
      </c>
      <c r="D83" s="108" t="str">
        <f t="shared" si="7"/>
        <v/>
      </c>
      <c r="E83" s="114" t="str">
        <f t="shared" si="4"/>
        <v/>
      </c>
      <c r="F83" s="115" t="str">
        <f t="shared" si="6"/>
        <v/>
      </c>
      <c r="G83" s="26"/>
    </row>
    <row r="84" spans="1:7" x14ac:dyDescent="0.2">
      <c r="A84" s="79">
        <v>69</v>
      </c>
      <c r="B84" s="11"/>
      <c r="C84" s="57" t="str">
        <f t="shared" si="5"/>
        <v/>
      </c>
      <c r="D84" s="108" t="str">
        <f t="shared" si="7"/>
        <v/>
      </c>
      <c r="E84" s="114" t="str">
        <f t="shared" si="4"/>
        <v/>
      </c>
      <c r="F84" s="115" t="str">
        <f t="shared" si="6"/>
        <v/>
      </c>
      <c r="G84" s="26"/>
    </row>
    <row r="85" spans="1:7" x14ac:dyDescent="0.2">
      <c r="A85" s="79">
        <v>70</v>
      </c>
      <c r="B85" s="11"/>
      <c r="C85" s="57" t="str">
        <f t="shared" si="5"/>
        <v/>
      </c>
      <c r="D85" s="108" t="str">
        <f t="shared" si="7"/>
        <v/>
      </c>
      <c r="E85" s="114" t="str">
        <f t="shared" si="4"/>
        <v/>
      </c>
      <c r="F85" s="115" t="str">
        <f t="shared" si="6"/>
        <v/>
      </c>
      <c r="G85" s="26"/>
    </row>
    <row r="86" spans="1:7" x14ac:dyDescent="0.2">
      <c r="A86" s="79">
        <v>71</v>
      </c>
      <c r="B86" s="11"/>
      <c r="C86" s="57" t="str">
        <f t="shared" si="5"/>
        <v/>
      </c>
      <c r="D86" s="108" t="str">
        <f t="shared" si="7"/>
        <v/>
      </c>
      <c r="E86" s="114" t="str">
        <f t="shared" si="4"/>
        <v/>
      </c>
      <c r="F86" s="115" t="str">
        <f t="shared" si="6"/>
        <v/>
      </c>
      <c r="G86" s="26"/>
    </row>
    <row r="87" spans="1:7" x14ac:dyDescent="0.2">
      <c r="A87" s="79">
        <v>72</v>
      </c>
      <c r="B87" s="11"/>
      <c r="C87" s="57" t="str">
        <f t="shared" si="5"/>
        <v/>
      </c>
      <c r="D87" s="108" t="str">
        <f t="shared" si="7"/>
        <v/>
      </c>
      <c r="E87" s="114" t="str">
        <f t="shared" si="4"/>
        <v/>
      </c>
      <c r="F87" s="115" t="str">
        <f t="shared" si="6"/>
        <v/>
      </c>
      <c r="G87" s="26"/>
    </row>
    <row r="88" spans="1:7" x14ac:dyDescent="0.2">
      <c r="A88" s="79">
        <v>73</v>
      </c>
      <c r="B88" s="11"/>
      <c r="C88" s="57" t="str">
        <f t="shared" si="5"/>
        <v/>
      </c>
      <c r="D88" s="108" t="str">
        <f t="shared" si="7"/>
        <v/>
      </c>
      <c r="E88" s="114" t="str">
        <f t="shared" si="4"/>
        <v/>
      </c>
      <c r="F88" s="115" t="str">
        <f t="shared" si="6"/>
        <v/>
      </c>
      <c r="G88" s="26"/>
    </row>
    <row r="89" spans="1:7" x14ac:dyDescent="0.2">
      <c r="A89" s="79">
        <v>74</v>
      </c>
      <c r="B89" s="11"/>
      <c r="C89" s="57" t="str">
        <f t="shared" si="5"/>
        <v/>
      </c>
      <c r="D89" s="108" t="str">
        <f t="shared" si="7"/>
        <v/>
      </c>
      <c r="E89" s="114" t="str">
        <f t="shared" si="4"/>
        <v/>
      </c>
      <c r="F89" s="115" t="str">
        <f t="shared" si="6"/>
        <v/>
      </c>
      <c r="G89" s="26"/>
    </row>
    <row r="90" spans="1:7" x14ac:dyDescent="0.2">
      <c r="A90" s="79">
        <v>75</v>
      </c>
      <c r="B90" s="11"/>
      <c r="C90" s="57" t="str">
        <f t="shared" si="5"/>
        <v/>
      </c>
      <c r="D90" s="108" t="str">
        <f t="shared" si="7"/>
        <v/>
      </c>
      <c r="E90" s="114" t="str">
        <f t="shared" si="4"/>
        <v/>
      </c>
      <c r="F90" s="115" t="str">
        <f t="shared" si="6"/>
        <v/>
      </c>
      <c r="G90" s="26"/>
    </row>
    <row r="91" spans="1:7" x14ac:dyDescent="0.2">
      <c r="A91" s="79">
        <v>76</v>
      </c>
      <c r="B91" s="11"/>
      <c r="C91" s="57" t="str">
        <f t="shared" si="5"/>
        <v/>
      </c>
      <c r="D91" s="108" t="str">
        <f t="shared" si="7"/>
        <v/>
      </c>
      <c r="E91" s="114" t="str">
        <f t="shared" si="4"/>
        <v/>
      </c>
      <c r="F91" s="115" t="str">
        <f t="shared" si="6"/>
        <v/>
      </c>
      <c r="G91" s="26"/>
    </row>
    <row r="92" spans="1:7" x14ac:dyDescent="0.2">
      <c r="A92" s="79">
        <v>77</v>
      </c>
      <c r="B92" s="11"/>
      <c r="C92" s="57" t="str">
        <f t="shared" si="5"/>
        <v/>
      </c>
      <c r="D92" s="108" t="str">
        <f t="shared" si="7"/>
        <v/>
      </c>
      <c r="E92" s="114" t="str">
        <f t="shared" si="4"/>
        <v/>
      </c>
      <c r="F92" s="115" t="str">
        <f t="shared" si="6"/>
        <v/>
      </c>
      <c r="G92" s="26"/>
    </row>
    <row r="93" spans="1:7" x14ac:dyDescent="0.2">
      <c r="A93" s="79">
        <v>78</v>
      </c>
      <c r="B93" s="11"/>
      <c r="C93" s="57" t="str">
        <f t="shared" si="5"/>
        <v/>
      </c>
      <c r="D93" s="108" t="str">
        <f t="shared" si="7"/>
        <v/>
      </c>
      <c r="E93" s="114" t="str">
        <f t="shared" si="4"/>
        <v/>
      </c>
      <c r="F93" s="115" t="str">
        <f t="shared" si="6"/>
        <v/>
      </c>
      <c r="G93" s="26"/>
    </row>
    <row r="94" spans="1:7" x14ac:dyDescent="0.2">
      <c r="A94" s="79">
        <v>79</v>
      </c>
      <c r="B94" s="11"/>
      <c r="C94" s="57" t="str">
        <f t="shared" si="5"/>
        <v/>
      </c>
      <c r="D94" s="108" t="str">
        <f t="shared" si="7"/>
        <v/>
      </c>
      <c r="E94" s="114" t="str">
        <f t="shared" si="4"/>
        <v/>
      </c>
      <c r="F94" s="115" t="str">
        <f t="shared" si="6"/>
        <v/>
      </c>
      <c r="G94" s="26"/>
    </row>
    <row r="95" spans="1:7" x14ac:dyDescent="0.2">
      <c r="A95" s="79">
        <v>80</v>
      </c>
      <c r="B95" s="11"/>
      <c r="C95" s="57" t="str">
        <f t="shared" si="5"/>
        <v/>
      </c>
      <c r="D95" s="108" t="str">
        <f t="shared" si="7"/>
        <v/>
      </c>
      <c r="E95" s="114" t="str">
        <f t="shared" si="4"/>
        <v/>
      </c>
      <c r="F95" s="115" t="str">
        <f t="shared" si="6"/>
        <v/>
      </c>
      <c r="G95" s="26"/>
    </row>
    <row r="96" spans="1:7" x14ac:dyDescent="0.2">
      <c r="A96" s="79">
        <v>81</v>
      </c>
      <c r="B96" s="11"/>
      <c r="C96" s="57" t="str">
        <f t="shared" si="5"/>
        <v/>
      </c>
      <c r="D96" s="108" t="str">
        <f t="shared" si="7"/>
        <v/>
      </c>
      <c r="E96" s="114" t="str">
        <f t="shared" si="4"/>
        <v/>
      </c>
      <c r="F96" s="115" t="str">
        <f t="shared" si="6"/>
        <v/>
      </c>
      <c r="G96" s="26"/>
    </row>
    <row r="97" spans="1:7" x14ac:dyDescent="0.2">
      <c r="A97" s="79">
        <v>82</v>
      </c>
      <c r="B97" s="11"/>
      <c r="C97" s="57" t="str">
        <f t="shared" si="5"/>
        <v/>
      </c>
      <c r="D97" s="108" t="str">
        <f t="shared" si="7"/>
        <v/>
      </c>
      <c r="E97" s="114" t="str">
        <f t="shared" si="4"/>
        <v/>
      </c>
      <c r="F97" s="115" t="str">
        <f t="shared" si="6"/>
        <v/>
      </c>
      <c r="G97" s="26"/>
    </row>
    <row r="98" spans="1:7" x14ac:dyDescent="0.2">
      <c r="A98" s="79">
        <v>83</v>
      </c>
      <c r="B98" s="11"/>
      <c r="C98" s="57" t="str">
        <f t="shared" si="5"/>
        <v/>
      </c>
      <c r="D98" s="108" t="str">
        <f t="shared" si="7"/>
        <v/>
      </c>
      <c r="E98" s="114" t="str">
        <f t="shared" si="4"/>
        <v/>
      </c>
      <c r="F98" s="115" t="str">
        <f t="shared" si="6"/>
        <v/>
      </c>
      <c r="G98" s="26"/>
    </row>
    <row r="99" spans="1:7" x14ac:dyDescent="0.2">
      <c r="A99" s="79">
        <v>84</v>
      </c>
      <c r="B99" s="11"/>
      <c r="C99" s="57" t="str">
        <f t="shared" si="5"/>
        <v/>
      </c>
      <c r="D99" s="108" t="str">
        <f t="shared" si="7"/>
        <v/>
      </c>
      <c r="E99" s="114" t="str">
        <f t="shared" si="4"/>
        <v/>
      </c>
      <c r="F99" s="115" t="str">
        <f t="shared" si="6"/>
        <v/>
      </c>
      <c r="G99" s="26"/>
    </row>
    <row r="100" spans="1:7" x14ac:dyDescent="0.2">
      <c r="A100" s="79">
        <v>85</v>
      </c>
      <c r="B100" s="11"/>
      <c r="C100" s="57" t="str">
        <f t="shared" si="5"/>
        <v/>
      </c>
      <c r="D100" s="108" t="str">
        <f t="shared" si="7"/>
        <v/>
      </c>
      <c r="E100" s="114" t="str">
        <f t="shared" si="4"/>
        <v/>
      </c>
      <c r="F100" s="115" t="str">
        <f t="shared" si="6"/>
        <v/>
      </c>
      <c r="G100" s="26"/>
    </row>
    <row r="101" spans="1:7" x14ac:dyDescent="0.2">
      <c r="A101" s="79">
        <v>86</v>
      </c>
      <c r="B101" s="11"/>
      <c r="C101" s="57" t="str">
        <f t="shared" si="5"/>
        <v/>
      </c>
      <c r="D101" s="108" t="str">
        <f t="shared" si="7"/>
        <v/>
      </c>
      <c r="E101" s="114" t="str">
        <f t="shared" si="4"/>
        <v/>
      </c>
      <c r="F101" s="115" t="str">
        <f t="shared" si="6"/>
        <v/>
      </c>
      <c r="G101" s="26"/>
    </row>
    <row r="102" spans="1:7" x14ac:dyDescent="0.2">
      <c r="A102" s="79">
        <v>87</v>
      </c>
      <c r="B102" s="11"/>
      <c r="C102" s="57" t="str">
        <f t="shared" si="5"/>
        <v/>
      </c>
      <c r="D102" s="108" t="str">
        <f t="shared" si="7"/>
        <v/>
      </c>
      <c r="E102" s="114" t="str">
        <f t="shared" si="4"/>
        <v/>
      </c>
      <c r="F102" s="115" t="str">
        <f t="shared" si="6"/>
        <v/>
      </c>
      <c r="G102" s="26"/>
    </row>
    <row r="103" spans="1:7" x14ac:dyDescent="0.2">
      <c r="A103" s="79">
        <v>88</v>
      </c>
      <c r="B103" s="11"/>
      <c r="C103" s="57" t="str">
        <f t="shared" si="5"/>
        <v/>
      </c>
      <c r="D103" s="108" t="str">
        <f t="shared" si="7"/>
        <v/>
      </c>
      <c r="E103" s="114" t="str">
        <f t="shared" si="4"/>
        <v/>
      </c>
      <c r="F103" s="115" t="str">
        <f t="shared" si="6"/>
        <v/>
      </c>
      <c r="G103" s="26"/>
    </row>
    <row r="104" spans="1:7" x14ac:dyDescent="0.2">
      <c r="A104" s="79">
        <v>89</v>
      </c>
      <c r="B104" s="11"/>
      <c r="C104" s="57" t="str">
        <f t="shared" si="5"/>
        <v/>
      </c>
      <c r="D104" s="108" t="str">
        <f t="shared" si="7"/>
        <v/>
      </c>
      <c r="E104" s="114" t="str">
        <f t="shared" si="4"/>
        <v/>
      </c>
      <c r="F104" s="115" t="str">
        <f t="shared" si="6"/>
        <v/>
      </c>
      <c r="G104" s="26"/>
    </row>
    <row r="105" spans="1:7" x14ac:dyDescent="0.2">
      <c r="A105" s="79">
        <v>90</v>
      </c>
      <c r="B105" s="11"/>
      <c r="C105" s="57" t="str">
        <f t="shared" si="5"/>
        <v/>
      </c>
      <c r="D105" s="108" t="str">
        <f t="shared" si="7"/>
        <v/>
      </c>
      <c r="E105" s="114" t="str">
        <f t="shared" si="4"/>
        <v/>
      </c>
      <c r="F105" s="115" t="str">
        <f t="shared" si="6"/>
        <v/>
      </c>
      <c r="G105" s="26"/>
    </row>
    <row r="106" spans="1:7" x14ac:dyDescent="0.2">
      <c r="A106" s="79">
        <v>91</v>
      </c>
      <c r="B106" s="11"/>
      <c r="C106" s="57" t="str">
        <f t="shared" si="5"/>
        <v/>
      </c>
      <c r="D106" s="108" t="str">
        <f t="shared" si="7"/>
        <v/>
      </c>
      <c r="E106" s="114" t="str">
        <f t="shared" si="4"/>
        <v/>
      </c>
      <c r="F106" s="115" t="str">
        <f t="shared" si="6"/>
        <v/>
      </c>
      <c r="G106" s="26"/>
    </row>
    <row r="107" spans="1:7" x14ac:dyDescent="0.2">
      <c r="A107" s="79">
        <v>92</v>
      </c>
      <c r="B107" s="11"/>
      <c r="C107" s="57" t="str">
        <f t="shared" si="5"/>
        <v/>
      </c>
      <c r="D107" s="108" t="str">
        <f t="shared" si="7"/>
        <v/>
      </c>
      <c r="E107" s="114" t="str">
        <f t="shared" si="4"/>
        <v/>
      </c>
      <c r="F107" s="115" t="str">
        <f t="shared" si="6"/>
        <v/>
      </c>
      <c r="G107" s="26"/>
    </row>
    <row r="108" spans="1:7" x14ac:dyDescent="0.2">
      <c r="A108" s="79">
        <v>93</v>
      </c>
      <c r="B108" s="11"/>
      <c r="C108" s="57" t="str">
        <f t="shared" si="5"/>
        <v/>
      </c>
      <c r="D108" s="108" t="str">
        <f t="shared" si="7"/>
        <v/>
      </c>
      <c r="E108" s="114" t="str">
        <f t="shared" si="4"/>
        <v/>
      </c>
      <c r="F108" s="115" t="str">
        <f t="shared" si="6"/>
        <v/>
      </c>
      <c r="G108" s="26"/>
    </row>
    <row r="109" spans="1:7" x14ac:dyDescent="0.2">
      <c r="A109" s="79">
        <v>94</v>
      </c>
      <c r="B109" s="11"/>
      <c r="C109" s="57" t="str">
        <f t="shared" si="5"/>
        <v/>
      </c>
      <c r="D109" s="108" t="str">
        <f t="shared" si="7"/>
        <v/>
      </c>
      <c r="E109" s="114" t="str">
        <f t="shared" si="4"/>
        <v/>
      </c>
      <c r="F109" s="115" t="str">
        <f t="shared" si="6"/>
        <v/>
      </c>
      <c r="G109" s="26"/>
    </row>
    <row r="110" spans="1:7" x14ac:dyDescent="0.2">
      <c r="A110" s="79">
        <v>95</v>
      </c>
      <c r="B110" s="11"/>
      <c r="C110" s="57" t="str">
        <f t="shared" si="5"/>
        <v/>
      </c>
      <c r="D110" s="108" t="str">
        <f t="shared" si="7"/>
        <v/>
      </c>
      <c r="E110" s="114" t="str">
        <f t="shared" si="4"/>
        <v/>
      </c>
      <c r="F110" s="115" t="str">
        <f t="shared" si="6"/>
        <v/>
      </c>
      <c r="G110" s="26"/>
    </row>
    <row r="111" spans="1:7" x14ac:dyDescent="0.2">
      <c r="A111" s="79">
        <v>96</v>
      </c>
      <c r="B111" s="11"/>
      <c r="C111" s="57" t="str">
        <f t="shared" si="5"/>
        <v/>
      </c>
      <c r="D111" s="108" t="str">
        <f t="shared" si="7"/>
        <v/>
      </c>
      <c r="E111" s="114" t="str">
        <f t="shared" si="4"/>
        <v/>
      </c>
      <c r="F111" s="115" t="str">
        <f t="shared" si="6"/>
        <v/>
      </c>
      <c r="G111" s="26"/>
    </row>
    <row r="112" spans="1:7" x14ac:dyDescent="0.2">
      <c r="A112" s="79">
        <v>97</v>
      </c>
      <c r="B112" s="11"/>
      <c r="C112" s="57" t="str">
        <f t="shared" si="5"/>
        <v/>
      </c>
      <c r="D112" s="108" t="str">
        <f t="shared" si="7"/>
        <v/>
      </c>
      <c r="E112" s="114" t="str">
        <f t="shared" si="4"/>
        <v/>
      </c>
      <c r="F112" s="115" t="str">
        <f t="shared" si="6"/>
        <v/>
      </c>
      <c r="G112" s="26"/>
    </row>
    <row r="113" spans="1:7" x14ac:dyDescent="0.2">
      <c r="A113" s="79">
        <v>98</v>
      </c>
      <c r="B113" s="11"/>
      <c r="C113" s="57" t="str">
        <f t="shared" si="5"/>
        <v/>
      </c>
      <c r="D113" s="108" t="str">
        <f t="shared" si="7"/>
        <v/>
      </c>
      <c r="E113" s="114" t="str">
        <f t="shared" si="4"/>
        <v/>
      </c>
      <c r="F113" s="115" t="str">
        <f t="shared" si="6"/>
        <v/>
      </c>
      <c r="G113" s="26"/>
    </row>
    <row r="114" spans="1:7" x14ac:dyDescent="0.2">
      <c r="A114" s="79">
        <v>99</v>
      </c>
      <c r="B114" s="11"/>
      <c r="C114" s="57" t="str">
        <f t="shared" si="5"/>
        <v/>
      </c>
      <c r="D114" s="108" t="str">
        <f t="shared" si="7"/>
        <v/>
      </c>
      <c r="E114" s="114" t="str">
        <f t="shared" si="4"/>
        <v/>
      </c>
      <c r="F114" s="115" t="str">
        <f t="shared" si="6"/>
        <v/>
      </c>
      <c r="G114" s="26"/>
    </row>
    <row r="115" spans="1:7" ht="13.5" thickBot="1" x14ac:dyDescent="0.25">
      <c r="A115" s="81">
        <v>100</v>
      </c>
      <c r="B115" s="15"/>
      <c r="C115" s="21" t="str">
        <f>IF(ISNUMBER(B115),IF(B115&gt;$C$4,"A",IF(B115&lt;$C$4,"B",C114)),"")</f>
        <v/>
      </c>
      <c r="D115" s="112" t="str">
        <f>IF(AND(ISNUMBER(B114),ISNUMBER(B115)),IF(B115&gt;B114,"U",IF(B115&lt;B114,"D",D114)),"")</f>
        <v/>
      </c>
      <c r="E115" s="117" t="str">
        <f>IF(ISNUMBER(B115),IF(OR(C115&lt;&gt;C114,C115=""),1,0),"")</f>
        <v/>
      </c>
      <c r="F115" s="118" t="str">
        <f>IF(AND(ISNUMBER(B114),ISNUMBER(B115)),IF(OR(D115&lt;&gt;D114,D115=""),1,0),"")</f>
        <v/>
      </c>
      <c r="G115" s="26"/>
    </row>
  </sheetData>
  <sheetProtection algorithmName="SHA-512" hashValue="gpfZglAuK2wNfIcfnJXpCZ+K/Zji1EKntLWiCBgKz4KYoqBkoPe07vzlZ7cmf9oe2QS3Fq874UmhSaHGz64slg==" saltValue="6blsDbgGqIzsHwoG9qs4mQ==" spinCount="100000" sheet="1" scenarios="1" formatCells="0" formatColumns="0" formatRows="0"/>
  <phoneticPr fontId="12" type="noConversion"/>
  <hyperlinks>
    <hyperlink ref="A2" location="'Chapter 10'!A1" display="&lt;Back" xr:uid="{00000000-0004-0000-0800-000000000000}"/>
  </hyperlinks>
  <pageMargins left="0.75" right="0.75" top="1" bottom="1" header="0.5" footer="0.5"/>
  <pageSetup scale="95" orientation="landscape" horizontalDpi="4294967293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69" r:id="rId4" name="CommandButton1">
          <controlPr defaultSize="0" autoLine="0" r:id="rId5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3</xdr:col>
                <xdr:colOff>552450</xdr:colOff>
                <xdr:row>1</xdr:row>
                <xdr:rowOff>123825</xdr:rowOff>
              </to>
            </anchor>
          </controlPr>
        </control>
      </mc:Choice>
      <mc:Fallback>
        <control shapeId="716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27</vt:i4>
      </vt:variant>
      <vt:variant>
        <vt:lpstr>이름 지정된 범위</vt:lpstr>
      </vt:variant>
      <vt:variant>
        <vt:i4>75</vt:i4>
      </vt:variant>
    </vt:vector>
  </HeadingPairs>
  <TitlesOfParts>
    <vt:vector size="102" baseType="lpstr">
      <vt:lpstr>Chapter 10</vt:lpstr>
      <vt:lpstr>Normal</vt:lpstr>
      <vt:lpstr>Calc Sample Means</vt:lpstr>
      <vt:lpstr>Mean Chart (1)</vt:lpstr>
      <vt:lpstr>Mean Chart (2)</vt:lpstr>
      <vt:lpstr>Range Chart</vt:lpstr>
      <vt:lpstr>p-Chart</vt:lpstr>
      <vt:lpstr>c-Chart</vt:lpstr>
      <vt:lpstr>Runs Tests</vt:lpstr>
      <vt:lpstr>Process Capability</vt:lpstr>
      <vt:lpstr>Example 1a</vt:lpstr>
      <vt:lpstr>Example 1b</vt:lpstr>
      <vt:lpstr>Example 2</vt:lpstr>
      <vt:lpstr>Example 3</vt:lpstr>
      <vt:lpstr>Example 4</vt:lpstr>
      <vt:lpstr>Example 5</vt:lpstr>
      <vt:lpstr>Example 6</vt:lpstr>
      <vt:lpstr>Example 7,8,9</vt:lpstr>
      <vt:lpstr>Solved Problem 1</vt:lpstr>
      <vt:lpstr>Solved Problem 2a</vt:lpstr>
      <vt:lpstr>Solved Problem 2bc</vt:lpstr>
      <vt:lpstr>Solved Problem 2d</vt:lpstr>
      <vt:lpstr>Solved Problem 3</vt:lpstr>
      <vt:lpstr>Solved Problem 4a</vt:lpstr>
      <vt:lpstr>Solved Problem 4b</vt:lpstr>
      <vt:lpstr>Solved Problem 5</vt:lpstr>
      <vt:lpstr>Solved Problem 6</vt:lpstr>
      <vt:lpstr>'Calc Sample Means'!Basic</vt:lpstr>
      <vt:lpstr>'c-Chart'!Basic</vt:lpstr>
      <vt:lpstr>'Mean Chart (1)'!Basic</vt:lpstr>
      <vt:lpstr>'Mean Chart (2)'!Basic</vt:lpstr>
      <vt:lpstr>Normal!Basic</vt:lpstr>
      <vt:lpstr>'p-Chart'!Basic</vt:lpstr>
      <vt:lpstr>'Process Capability'!Basic</vt:lpstr>
      <vt:lpstr>'Range Chart'!Basic</vt:lpstr>
      <vt:lpstr>Normal!counter14</vt:lpstr>
      <vt:lpstr>'Solved Problem 1'!counter14</vt:lpstr>
      <vt:lpstr>'Solved Problem 3'!counter14</vt:lpstr>
      <vt:lpstr>'Example 1b'!counter15</vt:lpstr>
      <vt:lpstr>'Mean Chart (1)'!counter15</vt:lpstr>
      <vt:lpstr>'Example 4'!counter18</vt:lpstr>
      <vt:lpstr>'p-Chart'!counter18</vt:lpstr>
      <vt:lpstr>'Solved Problem 4b'!counter18</vt:lpstr>
      <vt:lpstr>'c-Chart'!counter19</vt:lpstr>
      <vt:lpstr>'Example 5'!counter19</vt:lpstr>
      <vt:lpstr>'Solved Problem 4a'!counter19</vt:lpstr>
      <vt:lpstr>Normal!increment14</vt:lpstr>
      <vt:lpstr>'Solved Problem 1'!increment14</vt:lpstr>
      <vt:lpstr>'Solved Problem 3'!increment14</vt:lpstr>
      <vt:lpstr>'Example 1b'!increment15</vt:lpstr>
      <vt:lpstr>'Mean Chart (1)'!increment15</vt:lpstr>
      <vt:lpstr>'Example 4'!increment18</vt:lpstr>
      <vt:lpstr>'p-Chart'!increment18</vt:lpstr>
      <vt:lpstr>'Solved Problem 4b'!increment18</vt:lpstr>
      <vt:lpstr>'c-Chart'!increment19</vt:lpstr>
      <vt:lpstr>'Example 5'!increment19</vt:lpstr>
      <vt:lpstr>'Solved Problem 4a'!increment19</vt:lpstr>
      <vt:lpstr>'Example 1b'!input15</vt:lpstr>
      <vt:lpstr>'Mean Chart (1)'!input15</vt:lpstr>
      <vt:lpstr>'Calc Sample Means'!input16</vt:lpstr>
      <vt:lpstr>'Example 1a'!input16</vt:lpstr>
      <vt:lpstr>'Example 2'!input16</vt:lpstr>
      <vt:lpstr>'Mean Chart (2)'!input16</vt:lpstr>
      <vt:lpstr>'Solved Problem 2a'!input16</vt:lpstr>
      <vt:lpstr>'Solved Problem 2bc'!input16</vt:lpstr>
      <vt:lpstr>'Example 3'!input17</vt:lpstr>
      <vt:lpstr>'Range Chart'!input17</vt:lpstr>
      <vt:lpstr>'Solved Problem 2d'!input17</vt:lpstr>
      <vt:lpstr>'Example 4'!input18</vt:lpstr>
      <vt:lpstr>'p-Chart'!input18</vt:lpstr>
      <vt:lpstr>'Solved Problem 4b'!input18</vt:lpstr>
      <vt:lpstr>'c-Chart'!input19</vt:lpstr>
      <vt:lpstr>'Example 5'!input19</vt:lpstr>
      <vt:lpstr>'Solved Problem 4a'!input19</vt:lpstr>
      <vt:lpstr>'Example 6'!input20</vt:lpstr>
      <vt:lpstr>'Runs Tests'!input20</vt:lpstr>
      <vt:lpstr>'Solved Problem 5'!input20</vt:lpstr>
      <vt:lpstr>'Example 7,8,9'!input21</vt:lpstr>
      <vt:lpstr>'Process Capability'!input21</vt:lpstr>
      <vt:lpstr>'Solved Problem 6'!input21</vt:lpstr>
      <vt:lpstr>'Calc Sample Means'!Print_Area</vt:lpstr>
      <vt:lpstr>'Example 1a'!Print_Area</vt:lpstr>
      <vt:lpstr>'Example 2'!Print_Area</vt:lpstr>
      <vt:lpstr>'Example 3'!Print_Area</vt:lpstr>
      <vt:lpstr>'Example 6'!Print_Area</vt:lpstr>
      <vt:lpstr>'Mean Chart (2)'!Print_Area</vt:lpstr>
      <vt:lpstr>'Range Chart'!Print_Area</vt:lpstr>
      <vt:lpstr>'Runs Tests'!Print_Area</vt:lpstr>
      <vt:lpstr>'Solved Problem 2a'!Print_Area</vt:lpstr>
      <vt:lpstr>'Solved Problem 2bc'!Print_Area</vt:lpstr>
      <vt:lpstr>'Solved Problem 2d'!Print_Area</vt:lpstr>
      <vt:lpstr>'Solved Problem 5'!Print_Area</vt:lpstr>
      <vt:lpstr>'Calc Sample Means'!Top</vt:lpstr>
      <vt:lpstr>'c-Chart'!Top</vt:lpstr>
      <vt:lpstr>'Example 1a'!Top</vt:lpstr>
      <vt:lpstr>'Mean Chart (1)'!Top</vt:lpstr>
      <vt:lpstr>'Mean Chart (2)'!Top</vt:lpstr>
      <vt:lpstr>Normal!Top</vt:lpstr>
      <vt:lpstr>'p-Chart'!Top</vt:lpstr>
      <vt:lpstr>'Process Capability'!Top</vt:lpstr>
      <vt:lpstr>'Range Chart'!Top</vt:lpstr>
      <vt:lpstr>'Solved Problem 2a'!Top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이재영</dc:creator>
  <cp:lastModifiedBy>이재영</cp:lastModifiedBy>
  <dcterms:created xsi:type="dcterms:W3CDTF">2013-07-26T20:38:07Z</dcterms:created>
  <dcterms:modified xsi:type="dcterms:W3CDTF">2025-03-29T05:42:48Z</dcterms:modified>
</cp:coreProperties>
</file>